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2kry\Documents\Privat\Kochen\"/>
    </mc:Choice>
  </mc:AlternateContent>
  <bookViews>
    <workbookView xWindow="0" yWindow="0" windowWidth="23040" windowHeight="9408"/>
  </bookViews>
  <sheets>
    <sheet name="Rezepte Milcheis" sheetId="3" r:id="rId1"/>
    <sheet name="Rezepte Fruchteis" sheetId="4" r:id="rId2"/>
    <sheet name="Eisbilanzierung" sheetId="5" r:id="rId3"/>
    <sheet name="Eisbasis" sheetId="1" r:id="rId4"/>
    <sheet name="Inhaltsstoffe" sheetId="2"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5" i="3" l="1"/>
  <c r="M144" i="3"/>
  <c r="M145" i="3"/>
  <c r="M146" i="3"/>
  <c r="M147" i="3"/>
  <c r="M148" i="3"/>
  <c r="M149" i="3"/>
  <c r="M150" i="3"/>
  <c r="M79" i="4" l="1"/>
  <c r="L79" i="4"/>
  <c r="M78" i="4"/>
  <c r="L78" i="4"/>
  <c r="M77" i="4"/>
  <c r="L77" i="4"/>
  <c r="M76" i="4"/>
  <c r="L76" i="4"/>
  <c r="M75" i="4"/>
  <c r="L75" i="4"/>
  <c r="M74" i="4"/>
  <c r="L74" i="4"/>
  <c r="M73" i="4"/>
  <c r="L73" i="4"/>
  <c r="M72" i="4"/>
  <c r="L72" i="4"/>
  <c r="M71" i="4"/>
  <c r="L71" i="4"/>
  <c r="L80" i="4" s="1"/>
  <c r="M58" i="4"/>
  <c r="L58" i="4"/>
  <c r="M57" i="4"/>
  <c r="L57" i="4"/>
  <c r="M56" i="4"/>
  <c r="L56" i="4"/>
  <c r="M55" i="4"/>
  <c r="L55" i="4"/>
  <c r="M54" i="4"/>
  <c r="L54" i="4"/>
  <c r="M53" i="4"/>
  <c r="L53" i="4"/>
  <c r="M52" i="4"/>
  <c r="L52" i="4"/>
  <c r="M51" i="4"/>
  <c r="L51" i="4"/>
  <c r="M50" i="4"/>
  <c r="L50" i="4"/>
  <c r="M39" i="4"/>
  <c r="L39" i="4"/>
  <c r="M38" i="4"/>
  <c r="L38" i="4"/>
  <c r="M37" i="4"/>
  <c r="L37" i="4"/>
  <c r="M36" i="4"/>
  <c r="L36" i="4"/>
  <c r="M35" i="4"/>
  <c r="L35" i="4"/>
  <c r="M34" i="4"/>
  <c r="L34" i="4"/>
  <c r="M33" i="4"/>
  <c r="L33" i="4"/>
  <c r="M32" i="4"/>
  <c r="L32" i="4"/>
  <c r="M31" i="4"/>
  <c r="L31" i="4"/>
  <c r="M30" i="4"/>
  <c r="L30" i="4"/>
  <c r="M17" i="4"/>
  <c r="L17" i="4"/>
  <c r="M16" i="4"/>
  <c r="L16" i="4"/>
  <c r="M15" i="4"/>
  <c r="L15" i="4"/>
  <c r="M14" i="4"/>
  <c r="L14" i="4"/>
  <c r="M13" i="4"/>
  <c r="L13" i="4"/>
  <c r="M12" i="4"/>
  <c r="L12" i="4"/>
  <c r="M11" i="4"/>
  <c r="L11" i="4"/>
  <c r="M10" i="4"/>
  <c r="L10" i="4"/>
  <c r="M9" i="4"/>
  <c r="L9" i="4"/>
  <c r="L307" i="3"/>
  <c r="M307" i="3"/>
  <c r="M306" i="3"/>
  <c r="L306" i="3"/>
  <c r="M305" i="3"/>
  <c r="L305" i="3"/>
  <c r="M304" i="3"/>
  <c r="L304" i="3"/>
  <c r="M303" i="3"/>
  <c r="L303" i="3"/>
  <c r="M302" i="3"/>
  <c r="L302" i="3"/>
  <c r="M301" i="3"/>
  <c r="L301" i="3"/>
  <c r="M270" i="3"/>
  <c r="L270" i="3"/>
  <c r="M269" i="3"/>
  <c r="L269" i="3"/>
  <c r="M268" i="3"/>
  <c r="L268" i="3"/>
  <c r="M267" i="3"/>
  <c r="L267" i="3"/>
  <c r="M266" i="3"/>
  <c r="L266" i="3"/>
  <c r="M265" i="3"/>
  <c r="L265" i="3"/>
  <c r="M264" i="3"/>
  <c r="L264" i="3"/>
  <c r="M263" i="3"/>
  <c r="L263" i="3"/>
  <c r="M231" i="3"/>
  <c r="L231" i="3"/>
  <c r="M230" i="3"/>
  <c r="L230" i="3"/>
  <c r="M229" i="3"/>
  <c r="L229" i="3"/>
  <c r="M228" i="3"/>
  <c r="L228" i="3"/>
  <c r="M227" i="3"/>
  <c r="L227" i="3"/>
  <c r="M226" i="3"/>
  <c r="L226" i="3"/>
  <c r="M225" i="3"/>
  <c r="L225" i="3"/>
  <c r="M224" i="3"/>
  <c r="L224" i="3"/>
  <c r="M223" i="3"/>
  <c r="L223" i="3"/>
  <c r="M222" i="3"/>
  <c r="L222" i="3"/>
  <c r="M204" i="3"/>
  <c r="L204" i="3"/>
  <c r="M203" i="3"/>
  <c r="L203" i="3"/>
  <c r="M202" i="3"/>
  <c r="L202" i="3"/>
  <c r="M201" i="3"/>
  <c r="L201" i="3"/>
  <c r="M200" i="3"/>
  <c r="L200" i="3"/>
  <c r="M199" i="3"/>
  <c r="L199" i="3"/>
  <c r="M198" i="3"/>
  <c r="L198" i="3"/>
  <c r="M197" i="3"/>
  <c r="L197" i="3"/>
  <c r="M196" i="3"/>
  <c r="L196" i="3"/>
  <c r="M195" i="3"/>
  <c r="L195" i="3"/>
  <c r="M177" i="3"/>
  <c r="L177" i="3"/>
  <c r="M176" i="3"/>
  <c r="L176" i="3"/>
  <c r="M175" i="3"/>
  <c r="L175" i="3"/>
  <c r="M174" i="3"/>
  <c r="L174" i="3"/>
  <c r="M173" i="3"/>
  <c r="L173" i="3"/>
  <c r="M172" i="3"/>
  <c r="L172" i="3"/>
  <c r="M171" i="3"/>
  <c r="L171" i="3"/>
  <c r="M170" i="3"/>
  <c r="L170" i="3"/>
  <c r="M169" i="3"/>
  <c r="L169" i="3"/>
  <c r="M168" i="3"/>
  <c r="L168" i="3"/>
  <c r="L150" i="3"/>
  <c r="L149" i="3"/>
  <c r="L148" i="3"/>
  <c r="L147" i="3"/>
  <c r="L146" i="3"/>
  <c r="L145" i="3"/>
  <c r="L144" i="3"/>
  <c r="M143" i="3"/>
  <c r="L143" i="3"/>
  <c r="M126" i="3"/>
  <c r="L126" i="3"/>
  <c r="L125" i="3"/>
  <c r="M124" i="3"/>
  <c r="L124" i="3"/>
  <c r="M123" i="3"/>
  <c r="L123" i="3"/>
  <c r="M122" i="3"/>
  <c r="L122" i="3"/>
  <c r="M121" i="3"/>
  <c r="L121" i="3"/>
  <c r="M120" i="3"/>
  <c r="L120" i="3"/>
  <c r="M119" i="3"/>
  <c r="L119" i="3"/>
  <c r="M108" i="3"/>
  <c r="L108" i="3"/>
  <c r="M107" i="3"/>
  <c r="L107" i="3"/>
  <c r="M106" i="3"/>
  <c r="L106" i="3"/>
  <c r="M105" i="3"/>
  <c r="L105" i="3"/>
  <c r="M104" i="3"/>
  <c r="L104" i="3"/>
  <c r="M103" i="3"/>
  <c r="L103" i="3"/>
  <c r="M102" i="3"/>
  <c r="L102" i="3"/>
  <c r="M101" i="3"/>
  <c r="L101" i="3"/>
  <c r="M100" i="3"/>
  <c r="L100" i="3"/>
  <c r="M99" i="3"/>
  <c r="L99" i="3"/>
  <c r="M98" i="3"/>
  <c r="L98" i="3"/>
  <c r="L81" i="3"/>
  <c r="L80" i="3"/>
  <c r="L79" i="3"/>
  <c r="L78" i="3"/>
  <c r="L77" i="3"/>
  <c r="M77" i="3"/>
  <c r="M78" i="3"/>
  <c r="M81" i="3"/>
  <c r="M80" i="3"/>
  <c r="M79" i="3"/>
  <c r="M76" i="3"/>
  <c r="L76" i="3"/>
  <c r="M75" i="3"/>
  <c r="L75" i="3"/>
  <c r="M74" i="3"/>
  <c r="L74" i="3"/>
  <c r="M73" i="3"/>
  <c r="L73" i="3"/>
  <c r="M72" i="3"/>
  <c r="L72" i="3"/>
  <c r="M71" i="3"/>
  <c r="L71" i="3"/>
  <c r="M43" i="3"/>
  <c r="L43" i="3"/>
  <c r="M42" i="3"/>
  <c r="L42" i="3"/>
  <c r="M41" i="3"/>
  <c r="L41" i="3"/>
  <c r="M40" i="3"/>
  <c r="L40" i="3"/>
  <c r="M39" i="3"/>
  <c r="M38" i="3"/>
  <c r="L38" i="3"/>
  <c r="M37" i="3"/>
  <c r="L37" i="3"/>
  <c r="M36" i="3"/>
  <c r="L36" i="3"/>
  <c r="M35" i="3"/>
  <c r="L35" i="3"/>
  <c r="L17" i="3"/>
  <c r="L16" i="3"/>
  <c r="L15" i="3"/>
  <c r="L14" i="3"/>
  <c r="L13" i="3"/>
  <c r="L12" i="3"/>
  <c r="L11" i="3"/>
  <c r="L10" i="3"/>
  <c r="L9" i="3"/>
  <c r="M10" i="3"/>
  <c r="M11" i="3"/>
  <c r="M12" i="3"/>
  <c r="M13" i="3"/>
  <c r="M14" i="3"/>
  <c r="M15" i="3"/>
  <c r="M16" i="3"/>
  <c r="M17" i="3"/>
  <c r="M9" i="3"/>
  <c r="D271" i="3"/>
  <c r="J270" i="3"/>
  <c r="I270" i="3"/>
  <c r="H270" i="3"/>
  <c r="G270" i="3"/>
  <c r="F270" i="3"/>
  <c r="J269" i="3"/>
  <c r="I269" i="3"/>
  <c r="H269" i="3"/>
  <c r="G269" i="3"/>
  <c r="F269" i="3"/>
  <c r="J268" i="3"/>
  <c r="I268" i="3"/>
  <c r="H268" i="3"/>
  <c r="G268" i="3"/>
  <c r="F268" i="3"/>
  <c r="J267" i="3"/>
  <c r="I267" i="3"/>
  <c r="H267" i="3"/>
  <c r="G267" i="3"/>
  <c r="F267" i="3"/>
  <c r="J266" i="3"/>
  <c r="I266" i="3"/>
  <c r="H266" i="3"/>
  <c r="G266" i="3"/>
  <c r="F266" i="3"/>
  <c r="J265" i="3"/>
  <c r="I265" i="3"/>
  <c r="H265" i="3"/>
  <c r="G265" i="3"/>
  <c r="F265" i="3"/>
  <c r="J264" i="3"/>
  <c r="I264" i="3"/>
  <c r="H264" i="3"/>
  <c r="G264" i="3"/>
  <c r="F264" i="3"/>
  <c r="J263" i="3"/>
  <c r="I263" i="3"/>
  <c r="H263" i="3"/>
  <c r="G263" i="3"/>
  <c r="F263" i="3"/>
  <c r="D308" i="3"/>
  <c r="J307" i="3"/>
  <c r="I307" i="3"/>
  <c r="H307" i="3"/>
  <c r="G307" i="3"/>
  <c r="F307" i="3"/>
  <c r="J306" i="3"/>
  <c r="I306" i="3"/>
  <c r="H306" i="3"/>
  <c r="G306" i="3"/>
  <c r="F306" i="3"/>
  <c r="J305" i="3"/>
  <c r="I305" i="3"/>
  <c r="H305" i="3"/>
  <c r="G305" i="3"/>
  <c r="F305" i="3"/>
  <c r="J304" i="3"/>
  <c r="I304" i="3"/>
  <c r="H304" i="3"/>
  <c r="G304" i="3"/>
  <c r="F304" i="3"/>
  <c r="J303" i="3"/>
  <c r="I303" i="3"/>
  <c r="H303" i="3"/>
  <c r="G303" i="3"/>
  <c r="F303" i="3"/>
  <c r="J302" i="3"/>
  <c r="I302" i="3"/>
  <c r="H302" i="3"/>
  <c r="G302" i="3"/>
  <c r="F302" i="3"/>
  <c r="J301" i="3"/>
  <c r="I301" i="3"/>
  <c r="H301" i="3"/>
  <c r="G301" i="3"/>
  <c r="F301" i="3"/>
  <c r="D24" i="2"/>
  <c r="F25" i="2" s="1"/>
  <c r="L151" i="3" l="1"/>
  <c r="L232" i="3"/>
  <c r="L271" i="3"/>
  <c r="L59" i="4"/>
  <c r="L40" i="4"/>
  <c r="L18" i="4"/>
  <c r="L308" i="3"/>
  <c r="L178" i="3"/>
  <c r="L205" i="3"/>
  <c r="L127" i="3"/>
  <c r="L109" i="3"/>
  <c r="L82" i="3"/>
  <c r="L18" i="3"/>
  <c r="F271" i="3"/>
  <c r="F272" i="3" s="1"/>
  <c r="J271" i="3"/>
  <c r="J272" i="3" s="1"/>
  <c r="G271" i="3"/>
  <c r="G272" i="3" s="1"/>
  <c r="H271" i="3"/>
  <c r="H272" i="3" s="1"/>
  <c r="I271" i="3"/>
  <c r="I272" i="3" s="1"/>
  <c r="F308" i="3"/>
  <c r="F309" i="3" s="1"/>
  <c r="J308" i="3"/>
  <c r="J309" i="3" s="1"/>
  <c r="I308" i="3"/>
  <c r="I309" i="3" s="1"/>
  <c r="H308" i="3"/>
  <c r="H309" i="3" s="1"/>
  <c r="G308" i="3"/>
  <c r="G309" i="3" s="1"/>
  <c r="F24" i="2"/>
  <c r="F26" i="2"/>
  <c r="F252" i="3"/>
  <c r="G252" i="3"/>
  <c r="H252" i="3"/>
  <c r="I252" i="3"/>
  <c r="E70" i="5"/>
  <c r="E67" i="5"/>
  <c r="D294" i="3"/>
  <c r="J293" i="3"/>
  <c r="I293" i="3"/>
  <c r="H293" i="3"/>
  <c r="G293" i="3"/>
  <c r="F293" i="3"/>
  <c r="J292" i="3"/>
  <c r="I292" i="3"/>
  <c r="H292" i="3"/>
  <c r="G292" i="3"/>
  <c r="F292" i="3"/>
  <c r="J291" i="3"/>
  <c r="I291" i="3"/>
  <c r="H291" i="3"/>
  <c r="G291" i="3"/>
  <c r="F291" i="3"/>
  <c r="J290" i="3"/>
  <c r="I290" i="3"/>
  <c r="H290" i="3"/>
  <c r="G290" i="3"/>
  <c r="F290" i="3"/>
  <c r="J289" i="3"/>
  <c r="I289" i="3"/>
  <c r="H289" i="3"/>
  <c r="G289" i="3"/>
  <c r="F289" i="3"/>
  <c r="J288" i="3"/>
  <c r="I288" i="3"/>
  <c r="H288" i="3"/>
  <c r="G288" i="3"/>
  <c r="F288" i="3"/>
  <c r="F294" i="3" l="1"/>
  <c r="F295" i="3" s="1"/>
  <c r="J294" i="3"/>
  <c r="J295" i="3" s="1"/>
  <c r="I294" i="3"/>
  <c r="I295" i="3" s="1"/>
  <c r="H294" i="3"/>
  <c r="H295" i="3" s="1"/>
  <c r="G294" i="3"/>
  <c r="G295" i="3" s="1"/>
  <c r="E69" i="5"/>
  <c r="E35" i="5"/>
  <c r="D256" i="3"/>
  <c r="J255" i="3"/>
  <c r="I255" i="3"/>
  <c r="H255" i="3"/>
  <c r="G255" i="3"/>
  <c r="F255" i="3"/>
  <c r="J254" i="3"/>
  <c r="I254" i="3"/>
  <c r="H254" i="3"/>
  <c r="G254" i="3"/>
  <c r="F254" i="3"/>
  <c r="J253" i="3"/>
  <c r="I253" i="3"/>
  <c r="H253" i="3"/>
  <c r="G253" i="3"/>
  <c r="F253" i="3"/>
  <c r="J252" i="3"/>
  <c r="J251" i="3"/>
  <c r="I251" i="3"/>
  <c r="H251" i="3"/>
  <c r="G251" i="3"/>
  <c r="F251" i="3"/>
  <c r="J250" i="3"/>
  <c r="I250" i="3"/>
  <c r="H250" i="3"/>
  <c r="G250" i="3"/>
  <c r="F250" i="3"/>
  <c r="J249" i="3"/>
  <c r="I249" i="3"/>
  <c r="H249" i="3"/>
  <c r="G249" i="3"/>
  <c r="F249" i="3"/>
  <c r="I256" i="3" l="1"/>
  <c r="I257" i="3" s="1"/>
  <c r="G256" i="3"/>
  <c r="G257" i="3" s="1"/>
  <c r="H256" i="3"/>
  <c r="H257" i="3" s="1"/>
  <c r="F256" i="3"/>
  <c r="F257" i="3" s="1"/>
  <c r="J256" i="3"/>
  <c r="J257" i="3" s="1"/>
  <c r="E33" i="5"/>
  <c r="E34" i="5"/>
  <c r="D232" i="3"/>
  <c r="J231" i="3"/>
  <c r="H231" i="3"/>
  <c r="G231" i="3"/>
  <c r="F231" i="3"/>
  <c r="J230" i="3"/>
  <c r="I230" i="3"/>
  <c r="H230" i="3"/>
  <c r="G230" i="3"/>
  <c r="F230" i="3"/>
  <c r="J229" i="3"/>
  <c r="H229" i="3"/>
  <c r="G229" i="3"/>
  <c r="F229" i="3"/>
  <c r="J228" i="3"/>
  <c r="H228" i="3"/>
  <c r="G228" i="3"/>
  <c r="F228" i="3"/>
  <c r="J227" i="3"/>
  <c r="H227" i="3"/>
  <c r="G227" i="3"/>
  <c r="F227" i="3"/>
  <c r="J226" i="3"/>
  <c r="H226" i="3"/>
  <c r="G226" i="3"/>
  <c r="F226" i="3"/>
  <c r="J225" i="3"/>
  <c r="H225" i="3"/>
  <c r="G225" i="3"/>
  <c r="F225" i="3"/>
  <c r="J224" i="3"/>
  <c r="I224" i="3"/>
  <c r="H224" i="3"/>
  <c r="G224" i="3"/>
  <c r="F224" i="3"/>
  <c r="J223" i="3"/>
  <c r="I223" i="3"/>
  <c r="H223" i="3"/>
  <c r="G223" i="3"/>
  <c r="F223" i="3"/>
  <c r="J222" i="3"/>
  <c r="H222" i="3"/>
  <c r="G222" i="3"/>
  <c r="F222" i="3"/>
  <c r="D205" i="3"/>
  <c r="J204" i="3"/>
  <c r="H204" i="3"/>
  <c r="G204" i="3"/>
  <c r="F204" i="3"/>
  <c r="J203" i="3"/>
  <c r="H203" i="3"/>
  <c r="G203" i="3"/>
  <c r="F203" i="3"/>
  <c r="J202" i="3"/>
  <c r="H202" i="3"/>
  <c r="G202" i="3"/>
  <c r="F202" i="3"/>
  <c r="J201" i="3"/>
  <c r="H201" i="3"/>
  <c r="G201" i="3"/>
  <c r="F201" i="3"/>
  <c r="J200" i="3"/>
  <c r="H200" i="3"/>
  <c r="G200" i="3"/>
  <c r="F200" i="3"/>
  <c r="J199" i="3"/>
  <c r="H199" i="3"/>
  <c r="G199" i="3"/>
  <c r="F199" i="3"/>
  <c r="J198" i="3"/>
  <c r="H198" i="3"/>
  <c r="G198" i="3"/>
  <c r="F198" i="3"/>
  <c r="J197" i="3"/>
  <c r="H197" i="3"/>
  <c r="G197" i="3"/>
  <c r="F197" i="3"/>
  <c r="J196" i="3"/>
  <c r="H196" i="3"/>
  <c r="G196" i="3"/>
  <c r="F196" i="3"/>
  <c r="J195" i="3"/>
  <c r="H195" i="3"/>
  <c r="G195" i="3"/>
  <c r="F195" i="3"/>
  <c r="E25" i="5"/>
  <c r="I176" i="3" s="1"/>
  <c r="E32" i="5"/>
  <c r="I222" i="3" s="1"/>
  <c r="D178" i="3"/>
  <c r="J177" i="3"/>
  <c r="H177" i="3"/>
  <c r="G177" i="3"/>
  <c r="F177" i="3"/>
  <c r="J176" i="3"/>
  <c r="H176" i="3"/>
  <c r="G176" i="3"/>
  <c r="F176" i="3"/>
  <c r="J175" i="3"/>
  <c r="H175" i="3"/>
  <c r="G175" i="3"/>
  <c r="F175" i="3"/>
  <c r="J174" i="3"/>
  <c r="H174" i="3"/>
  <c r="G174" i="3"/>
  <c r="F174" i="3"/>
  <c r="J173" i="3"/>
  <c r="H173" i="3"/>
  <c r="G173" i="3"/>
  <c r="F173" i="3"/>
  <c r="J172" i="3"/>
  <c r="H172" i="3"/>
  <c r="G172" i="3"/>
  <c r="F172" i="3"/>
  <c r="J171" i="3"/>
  <c r="H171" i="3"/>
  <c r="G171" i="3"/>
  <c r="F171" i="3"/>
  <c r="J170" i="3"/>
  <c r="H170" i="3"/>
  <c r="G170" i="3"/>
  <c r="F170" i="3"/>
  <c r="J169" i="3"/>
  <c r="H169" i="3"/>
  <c r="G169" i="3"/>
  <c r="F169" i="3"/>
  <c r="J168" i="3"/>
  <c r="H168" i="3"/>
  <c r="G168" i="3"/>
  <c r="F168" i="3"/>
  <c r="F232" i="3" l="1"/>
  <c r="F233" i="3" s="1"/>
  <c r="J232" i="3"/>
  <c r="J233" i="3" s="1"/>
  <c r="I168" i="3"/>
  <c r="I195" i="3"/>
  <c r="I203" i="3"/>
  <c r="G232" i="3"/>
  <c r="G233" i="3" s="1"/>
  <c r="H232" i="3"/>
  <c r="H233" i="3" s="1"/>
  <c r="G205" i="3"/>
  <c r="G206" i="3" s="1"/>
  <c r="H205" i="3"/>
  <c r="H206" i="3" s="1"/>
  <c r="F205" i="3"/>
  <c r="F206" i="3" s="1"/>
  <c r="J205" i="3"/>
  <c r="J206" i="3" s="1"/>
  <c r="G178" i="3"/>
  <c r="G179" i="3" s="1"/>
  <c r="F178" i="3"/>
  <c r="F179" i="3" s="1"/>
  <c r="J178" i="3"/>
  <c r="J179" i="3" s="1"/>
  <c r="H178" i="3"/>
  <c r="H179" i="3" s="1"/>
  <c r="E20" i="5"/>
  <c r="I125" i="3" s="1"/>
  <c r="D127" i="3"/>
  <c r="J126" i="3"/>
  <c r="H126" i="3"/>
  <c r="G126" i="3"/>
  <c r="F126" i="3"/>
  <c r="J125" i="3"/>
  <c r="H125" i="3"/>
  <c r="G125" i="3"/>
  <c r="F125" i="3"/>
  <c r="J124" i="3"/>
  <c r="H124" i="3"/>
  <c r="G124" i="3"/>
  <c r="F124" i="3"/>
  <c r="J123" i="3"/>
  <c r="H123" i="3"/>
  <c r="G123" i="3"/>
  <c r="F123" i="3"/>
  <c r="J122" i="3"/>
  <c r="H122" i="3"/>
  <c r="G122" i="3"/>
  <c r="F122" i="3"/>
  <c r="J121" i="3"/>
  <c r="H121" i="3"/>
  <c r="G121" i="3"/>
  <c r="F121" i="3"/>
  <c r="J120" i="3"/>
  <c r="H120" i="3"/>
  <c r="G120" i="3"/>
  <c r="F120" i="3"/>
  <c r="J119" i="3"/>
  <c r="H119" i="3"/>
  <c r="G119" i="3"/>
  <c r="F119" i="3"/>
  <c r="F127" i="3" l="1"/>
  <c r="F128" i="3" s="1"/>
  <c r="J127" i="3"/>
  <c r="J128" i="3" s="1"/>
  <c r="G127" i="3"/>
  <c r="G128" i="3" s="1"/>
  <c r="H127" i="3"/>
  <c r="H128" i="3" s="1"/>
  <c r="E23" i="5"/>
  <c r="D80" i="4"/>
  <c r="J79" i="4"/>
  <c r="H79" i="4"/>
  <c r="G79" i="4"/>
  <c r="F79" i="4"/>
  <c r="J78" i="4"/>
  <c r="H78" i="4"/>
  <c r="G78" i="4"/>
  <c r="F78" i="4"/>
  <c r="J77" i="4"/>
  <c r="H77" i="4"/>
  <c r="G77" i="4"/>
  <c r="F77" i="4"/>
  <c r="J76" i="4"/>
  <c r="H76" i="4"/>
  <c r="G76" i="4"/>
  <c r="F76" i="4"/>
  <c r="J75" i="4"/>
  <c r="H75" i="4"/>
  <c r="G75" i="4"/>
  <c r="F75" i="4"/>
  <c r="J74" i="4"/>
  <c r="H74" i="4"/>
  <c r="G74" i="4"/>
  <c r="F74" i="4"/>
  <c r="J73" i="4"/>
  <c r="H73" i="4"/>
  <c r="G73" i="4"/>
  <c r="F73" i="4"/>
  <c r="J72" i="4"/>
  <c r="H72" i="4"/>
  <c r="G72" i="4"/>
  <c r="F72" i="4"/>
  <c r="J71" i="4"/>
  <c r="H71" i="4"/>
  <c r="G71" i="4"/>
  <c r="F71" i="4"/>
  <c r="I72" i="4" l="1"/>
  <c r="I196" i="3"/>
  <c r="H80" i="4"/>
  <c r="H81" i="4" s="1"/>
  <c r="G80" i="4"/>
  <c r="G81" i="4" s="1"/>
  <c r="F80" i="4"/>
  <c r="F81" i="4" s="1"/>
  <c r="J80" i="4"/>
  <c r="J81" i="4" s="1"/>
  <c r="E63" i="5"/>
  <c r="J150" i="3"/>
  <c r="H150" i="3"/>
  <c r="G150" i="3"/>
  <c r="F150" i="3"/>
  <c r="J149" i="3"/>
  <c r="H149" i="3"/>
  <c r="G149" i="3"/>
  <c r="F149" i="3"/>
  <c r="J148" i="3"/>
  <c r="I148" i="3"/>
  <c r="H148" i="3"/>
  <c r="G148" i="3"/>
  <c r="F148" i="3"/>
  <c r="H147" i="3"/>
  <c r="G147" i="3"/>
  <c r="J147" i="3"/>
  <c r="H146" i="3"/>
  <c r="J145" i="3"/>
  <c r="H145" i="3"/>
  <c r="G145" i="3"/>
  <c r="F145" i="3"/>
  <c r="J144" i="3"/>
  <c r="H144" i="3"/>
  <c r="G144" i="3"/>
  <c r="F144" i="3"/>
  <c r="J143" i="3"/>
  <c r="H143" i="3"/>
  <c r="G143" i="3"/>
  <c r="F143" i="3"/>
  <c r="E48" i="5"/>
  <c r="E47" i="5"/>
  <c r="E43" i="5"/>
  <c r="J17" i="3"/>
  <c r="H17" i="3"/>
  <c r="G17" i="3"/>
  <c r="F17" i="3"/>
  <c r="J16" i="3"/>
  <c r="H16" i="3"/>
  <c r="G16" i="3"/>
  <c r="F16" i="3"/>
  <c r="J15" i="3"/>
  <c r="H15" i="3"/>
  <c r="G15" i="3"/>
  <c r="F15" i="3"/>
  <c r="J14" i="3"/>
  <c r="H14" i="3"/>
  <c r="G14" i="3"/>
  <c r="F14" i="3"/>
  <c r="H13" i="3"/>
  <c r="H12" i="3"/>
  <c r="G12" i="3"/>
  <c r="D18" i="3"/>
  <c r="J11" i="3"/>
  <c r="H11" i="3"/>
  <c r="G11" i="3"/>
  <c r="F11" i="3"/>
  <c r="J10" i="3"/>
  <c r="H10" i="3"/>
  <c r="G10" i="3"/>
  <c r="F10" i="3"/>
  <c r="J9" i="3"/>
  <c r="H9" i="3"/>
  <c r="G9" i="3"/>
  <c r="F9" i="3"/>
  <c r="F42" i="3"/>
  <c r="G42" i="3"/>
  <c r="H42" i="3"/>
  <c r="J42" i="3"/>
  <c r="F15" i="4"/>
  <c r="G15" i="4"/>
  <c r="H15" i="4"/>
  <c r="J15" i="4"/>
  <c r="F16" i="4"/>
  <c r="G16" i="4"/>
  <c r="H16" i="4"/>
  <c r="J16" i="4"/>
  <c r="F17" i="4"/>
  <c r="G17" i="4"/>
  <c r="H17" i="4"/>
  <c r="J17" i="4"/>
  <c r="D18" i="4"/>
  <c r="J14" i="4"/>
  <c r="H14" i="4"/>
  <c r="G14" i="4"/>
  <c r="F14" i="4"/>
  <c r="J13" i="4"/>
  <c r="H13" i="4"/>
  <c r="G13" i="4"/>
  <c r="F13" i="4"/>
  <c r="J12" i="4"/>
  <c r="H12" i="4"/>
  <c r="G12" i="4"/>
  <c r="F12" i="4"/>
  <c r="J11" i="4"/>
  <c r="H11" i="4"/>
  <c r="G11" i="4"/>
  <c r="F11" i="4"/>
  <c r="J10" i="4"/>
  <c r="H10" i="4"/>
  <c r="G10" i="4"/>
  <c r="F10" i="4"/>
  <c r="J9" i="4"/>
  <c r="H9" i="4"/>
  <c r="G9" i="4"/>
  <c r="F9" i="4"/>
  <c r="F30" i="4"/>
  <c r="G30" i="4"/>
  <c r="H30" i="4"/>
  <c r="J30" i="4"/>
  <c r="F31" i="4"/>
  <c r="G31" i="4"/>
  <c r="H31" i="4"/>
  <c r="J31" i="4"/>
  <c r="F32" i="4"/>
  <c r="G32" i="4"/>
  <c r="H32" i="4"/>
  <c r="J32" i="4"/>
  <c r="F33" i="4"/>
  <c r="G33" i="4"/>
  <c r="H33" i="4"/>
  <c r="J33" i="4"/>
  <c r="F34" i="4"/>
  <c r="G34" i="4"/>
  <c r="H34" i="4"/>
  <c r="J34" i="4"/>
  <c r="F35" i="4"/>
  <c r="G35" i="4"/>
  <c r="H35" i="4"/>
  <c r="J35" i="4"/>
  <c r="E22" i="5"/>
  <c r="I32" i="4" s="1"/>
  <c r="F38" i="4"/>
  <c r="G38" i="4"/>
  <c r="H38" i="4"/>
  <c r="J38" i="4"/>
  <c r="D40" i="4"/>
  <c r="J39" i="4"/>
  <c r="H39" i="4"/>
  <c r="G39" i="4"/>
  <c r="F39" i="4"/>
  <c r="J37" i="4"/>
  <c r="H37" i="4"/>
  <c r="G37" i="4"/>
  <c r="F37" i="4"/>
  <c r="J36" i="4"/>
  <c r="H36" i="4"/>
  <c r="G36" i="4"/>
  <c r="F36" i="4"/>
  <c r="E60" i="5"/>
  <c r="I15" i="4" s="1"/>
  <c r="E21" i="5"/>
  <c r="I31" i="4" s="1"/>
  <c r="F80" i="3"/>
  <c r="G80" i="3"/>
  <c r="H80" i="3"/>
  <c r="J80" i="3"/>
  <c r="F81" i="3"/>
  <c r="G81" i="3"/>
  <c r="H81" i="3"/>
  <c r="J81" i="3"/>
  <c r="F77" i="3"/>
  <c r="G77" i="3"/>
  <c r="H77" i="3"/>
  <c r="J77" i="3"/>
  <c r="F78" i="3"/>
  <c r="G78" i="3"/>
  <c r="H78" i="3"/>
  <c r="J78" i="3"/>
  <c r="F79" i="3"/>
  <c r="G79" i="3"/>
  <c r="H79" i="3"/>
  <c r="J79" i="3"/>
  <c r="J43" i="3"/>
  <c r="H43" i="3"/>
  <c r="G43" i="3"/>
  <c r="F43" i="3"/>
  <c r="J41" i="3"/>
  <c r="H41" i="3"/>
  <c r="G41" i="3"/>
  <c r="F41" i="3"/>
  <c r="J40" i="3"/>
  <c r="H40" i="3"/>
  <c r="G40" i="3"/>
  <c r="F40" i="3"/>
  <c r="D39" i="3"/>
  <c r="G38" i="3"/>
  <c r="J37" i="3"/>
  <c r="H37" i="3"/>
  <c r="G37" i="3"/>
  <c r="F37" i="3"/>
  <c r="J36" i="3"/>
  <c r="H36" i="3"/>
  <c r="G36" i="3"/>
  <c r="F36" i="3"/>
  <c r="J35" i="3"/>
  <c r="H35" i="3"/>
  <c r="G35" i="3"/>
  <c r="F35" i="3"/>
  <c r="J75" i="3"/>
  <c r="H76" i="3"/>
  <c r="G75" i="3"/>
  <c r="J74" i="3"/>
  <c r="H74" i="3"/>
  <c r="G74" i="3"/>
  <c r="F74" i="3"/>
  <c r="J73" i="3"/>
  <c r="H73" i="3"/>
  <c r="G73" i="3"/>
  <c r="F73" i="3"/>
  <c r="J72" i="3"/>
  <c r="H72" i="3"/>
  <c r="G72" i="3"/>
  <c r="F72" i="3"/>
  <c r="J71" i="3"/>
  <c r="H71" i="3"/>
  <c r="G71" i="3"/>
  <c r="F71" i="3"/>
  <c r="G39" i="3" l="1"/>
  <c r="G44" i="3" s="1"/>
  <c r="L39" i="3"/>
  <c r="L44" i="3" s="1"/>
  <c r="I229" i="3"/>
  <c r="I202" i="3"/>
  <c r="I9" i="4"/>
  <c r="I42" i="3"/>
  <c r="I80" i="3"/>
  <c r="I175" i="3"/>
  <c r="I124" i="3"/>
  <c r="H151" i="3"/>
  <c r="F146" i="3"/>
  <c r="J146" i="3"/>
  <c r="J151" i="3" s="1"/>
  <c r="D151" i="3"/>
  <c r="G146" i="3"/>
  <c r="G151" i="3" s="1"/>
  <c r="F147" i="3"/>
  <c r="H18" i="3"/>
  <c r="H19" i="3" s="1"/>
  <c r="F13" i="3"/>
  <c r="J13" i="3"/>
  <c r="G13" i="3"/>
  <c r="G18" i="3" s="1"/>
  <c r="G19" i="3" s="1"/>
  <c r="F12" i="3"/>
  <c r="J12" i="3"/>
  <c r="G18" i="4"/>
  <c r="G19" i="4" s="1"/>
  <c r="H18" i="4"/>
  <c r="H19" i="4" s="1"/>
  <c r="F18" i="4"/>
  <c r="F19" i="4" s="1"/>
  <c r="J18" i="4"/>
  <c r="J19" i="4" s="1"/>
  <c r="G40" i="4"/>
  <c r="G41" i="4" s="1"/>
  <c r="H40" i="4"/>
  <c r="H41" i="4" s="1"/>
  <c r="F40" i="4"/>
  <c r="F41" i="4" s="1"/>
  <c r="J40" i="4"/>
  <c r="J41" i="4" s="1"/>
  <c r="H38" i="3"/>
  <c r="F38" i="3"/>
  <c r="H75" i="3"/>
  <c r="H82" i="3" s="1"/>
  <c r="D44" i="3"/>
  <c r="J38" i="3"/>
  <c r="F75" i="3"/>
  <c r="D82" i="3"/>
  <c r="H39" i="3"/>
  <c r="F39" i="3"/>
  <c r="J39" i="3"/>
  <c r="F76" i="3"/>
  <c r="J76" i="3"/>
  <c r="J82" i="3" s="1"/>
  <c r="G76" i="3"/>
  <c r="G82" i="3" s="1"/>
  <c r="E62" i="5"/>
  <c r="I101" i="3" s="1"/>
  <c r="E61" i="5"/>
  <c r="F99" i="3"/>
  <c r="F58" i="4"/>
  <c r="G58" i="4"/>
  <c r="H58" i="4"/>
  <c r="I58" i="4"/>
  <c r="J58" i="4"/>
  <c r="E59" i="5"/>
  <c r="I107" i="3" s="1"/>
  <c r="E58" i="5"/>
  <c r="E55" i="5"/>
  <c r="G99" i="3"/>
  <c r="H99" i="3"/>
  <c r="J99" i="3"/>
  <c r="F100" i="3"/>
  <c r="G100" i="3"/>
  <c r="H100" i="3"/>
  <c r="I100" i="3"/>
  <c r="J100" i="3"/>
  <c r="F101" i="3"/>
  <c r="G101" i="3"/>
  <c r="H101" i="3"/>
  <c r="J101" i="3"/>
  <c r="F102" i="3"/>
  <c r="G102" i="3"/>
  <c r="H102" i="3"/>
  <c r="J102" i="3"/>
  <c r="F103" i="3"/>
  <c r="G103" i="3"/>
  <c r="H103" i="3"/>
  <c r="J103" i="3"/>
  <c r="F104" i="3"/>
  <c r="G104" i="3"/>
  <c r="H104" i="3"/>
  <c r="J104" i="3"/>
  <c r="F105" i="3"/>
  <c r="G105" i="3"/>
  <c r="H105" i="3"/>
  <c r="J105" i="3"/>
  <c r="F106" i="3"/>
  <c r="G106" i="3"/>
  <c r="H106" i="3"/>
  <c r="J106" i="3"/>
  <c r="F107" i="3"/>
  <c r="G107" i="3"/>
  <c r="H107" i="3"/>
  <c r="J107" i="3"/>
  <c r="F108" i="3"/>
  <c r="G108" i="3"/>
  <c r="H108" i="3"/>
  <c r="I108" i="3"/>
  <c r="J108" i="3"/>
  <c r="D109" i="3"/>
  <c r="J98" i="3"/>
  <c r="H98" i="3"/>
  <c r="G98" i="3"/>
  <c r="F98" i="3"/>
  <c r="D59" i="4"/>
  <c r="E66" i="5"/>
  <c r="E19" i="5"/>
  <c r="E18" i="5"/>
  <c r="E17" i="5"/>
  <c r="H50" i="4"/>
  <c r="G50" i="4"/>
  <c r="G152" i="3" l="1"/>
  <c r="H152" i="3"/>
  <c r="H83" i="3"/>
  <c r="G83" i="3"/>
  <c r="G45" i="3"/>
  <c r="I201" i="3"/>
  <c r="I228" i="3"/>
  <c r="I204" i="3"/>
  <c r="I231" i="3"/>
  <c r="F18" i="3"/>
  <c r="F19" i="3" s="1"/>
  <c r="I174" i="3"/>
  <c r="I15" i="3"/>
  <c r="I177" i="3"/>
  <c r="I126" i="3"/>
  <c r="I79" i="4"/>
  <c r="I150" i="3"/>
  <c r="I17" i="3"/>
  <c r="I17" i="4"/>
  <c r="I39" i="4"/>
  <c r="I73" i="3"/>
  <c r="I123" i="3"/>
  <c r="I147" i="3"/>
  <c r="F151" i="3"/>
  <c r="F152" i="3" s="1"/>
  <c r="J152" i="3"/>
  <c r="J18" i="3"/>
  <c r="J19" i="3" s="1"/>
  <c r="I106" i="3"/>
  <c r="I41" i="3"/>
  <c r="I79" i="3"/>
  <c r="I81" i="3"/>
  <c r="I43" i="3"/>
  <c r="J83" i="3"/>
  <c r="H44" i="3"/>
  <c r="H45" i="3" s="1"/>
  <c r="F82" i="3"/>
  <c r="F83" i="3" s="1"/>
  <c r="F44" i="3"/>
  <c r="F45" i="3" s="1"/>
  <c r="J44" i="3"/>
  <c r="J45" i="3" s="1"/>
  <c r="G109" i="3"/>
  <c r="G110" i="3" s="1"/>
  <c r="H109" i="3"/>
  <c r="H110" i="3" s="1"/>
  <c r="F109" i="3"/>
  <c r="F110" i="3" s="1"/>
  <c r="J109" i="3"/>
  <c r="J110" i="3" s="1"/>
  <c r="G52" i="4"/>
  <c r="F52" i="4" l="1"/>
  <c r="H52" i="4"/>
  <c r="J52" i="4"/>
  <c r="F53" i="4"/>
  <c r="G53" i="4"/>
  <c r="H53" i="4"/>
  <c r="J53" i="4"/>
  <c r="F54" i="4"/>
  <c r="G54" i="4"/>
  <c r="H54" i="4"/>
  <c r="J54" i="4"/>
  <c r="F55" i="4"/>
  <c r="G55" i="4"/>
  <c r="H55" i="4"/>
  <c r="J55" i="4"/>
  <c r="F56" i="4"/>
  <c r="G56" i="4"/>
  <c r="H56" i="4"/>
  <c r="J56" i="4"/>
  <c r="F57" i="4"/>
  <c r="G57" i="4"/>
  <c r="H57" i="4"/>
  <c r="J57" i="4"/>
  <c r="J51" i="4"/>
  <c r="J50" i="4"/>
  <c r="F51" i="4"/>
  <c r="G51" i="4"/>
  <c r="H51" i="4"/>
  <c r="F50" i="4"/>
  <c r="E13" i="5"/>
  <c r="E14" i="5"/>
  <c r="E15" i="5"/>
  <c r="E28" i="5"/>
  <c r="E29" i="5"/>
  <c r="E30" i="5"/>
  <c r="E38" i="5"/>
  <c r="E39" i="5"/>
  <c r="E46" i="5"/>
  <c r="I16" i="3" s="1"/>
  <c r="E42" i="5"/>
  <c r="I199" i="3" s="1"/>
  <c r="E52" i="5"/>
  <c r="E40" i="5"/>
  <c r="E31" i="5"/>
  <c r="I172" i="3" s="1"/>
  <c r="E53" i="5"/>
  <c r="E54" i="5"/>
  <c r="E24" i="5"/>
  <c r="E41" i="5"/>
  <c r="E16" i="5"/>
  <c r="E12" i="5"/>
  <c r="I200" i="3" l="1"/>
  <c r="I227" i="3"/>
  <c r="I225" i="3"/>
  <c r="I197" i="3"/>
  <c r="I226" i="3"/>
  <c r="I198" i="3"/>
  <c r="I57" i="4"/>
  <c r="I78" i="4"/>
  <c r="I16" i="4"/>
  <c r="I38" i="4"/>
  <c r="I74" i="4"/>
  <c r="I12" i="4"/>
  <c r="I34" i="4"/>
  <c r="I119" i="3"/>
  <c r="I9" i="3"/>
  <c r="I143" i="3"/>
  <c r="I56" i="4"/>
  <c r="I77" i="4"/>
  <c r="I14" i="4"/>
  <c r="I37" i="4"/>
  <c r="I173" i="3"/>
  <c r="I76" i="4"/>
  <c r="I13" i="4"/>
  <c r="I36" i="4"/>
  <c r="I14" i="3"/>
  <c r="I50" i="4"/>
  <c r="I71" i="4"/>
  <c r="I10" i="4"/>
  <c r="I30" i="4"/>
  <c r="I170" i="3"/>
  <c r="I121" i="3"/>
  <c r="I73" i="4"/>
  <c r="I145" i="3"/>
  <c r="I33" i="4"/>
  <c r="I11" i="3"/>
  <c r="I11" i="4"/>
  <c r="I51" i="4"/>
  <c r="I149" i="3"/>
  <c r="I171" i="3"/>
  <c r="I122" i="3"/>
  <c r="I146" i="3"/>
  <c r="I12" i="3"/>
  <c r="I75" i="4"/>
  <c r="I35" i="4"/>
  <c r="I13" i="3"/>
  <c r="I169" i="3"/>
  <c r="I120" i="3"/>
  <c r="I144" i="3"/>
  <c r="I10" i="3"/>
  <c r="I77" i="3"/>
  <c r="I40" i="3"/>
  <c r="I37" i="3"/>
  <c r="I74" i="3"/>
  <c r="I103" i="3"/>
  <c r="I75" i="3"/>
  <c r="I38" i="3"/>
  <c r="I76" i="3"/>
  <c r="I39" i="3"/>
  <c r="I99" i="3"/>
  <c r="I36" i="3"/>
  <c r="I72" i="3"/>
  <c r="I53" i="4"/>
  <c r="I78" i="3"/>
  <c r="I98" i="3"/>
  <c r="I35" i="3"/>
  <c r="I71" i="3"/>
  <c r="I52" i="4"/>
  <c r="I102" i="3"/>
  <c r="I55" i="4"/>
  <c r="I105" i="3"/>
  <c r="I54" i="4"/>
  <c r="I104" i="3"/>
  <c r="J59" i="4"/>
  <c r="J60" i="4" s="1"/>
  <c r="F59" i="4"/>
  <c r="F60" i="4" s="1"/>
  <c r="G59" i="4"/>
  <c r="G60" i="4" s="1"/>
  <c r="H59" i="4"/>
  <c r="H60" i="4" s="1"/>
  <c r="I205" i="3" l="1"/>
  <c r="I206" i="3" s="1"/>
  <c r="I232" i="3"/>
  <c r="I233" i="3" s="1"/>
  <c r="I127" i="3"/>
  <c r="I128" i="3" s="1"/>
  <c r="I80" i="4"/>
  <c r="I81" i="4" s="1"/>
  <c r="I18" i="4"/>
  <c r="I19" i="4" s="1"/>
  <c r="I178" i="3"/>
  <c r="I179" i="3" s="1"/>
  <c r="I151" i="3"/>
  <c r="I152" i="3" s="1"/>
  <c r="I40" i="4"/>
  <c r="I41" i="4" s="1"/>
  <c r="I18" i="3"/>
  <c r="I19" i="3" s="1"/>
  <c r="I82" i="3"/>
  <c r="I83" i="3" s="1"/>
  <c r="I44" i="3"/>
  <c r="I45" i="3" s="1"/>
  <c r="I109" i="3"/>
  <c r="I110" i="3" s="1"/>
  <c r="I59" i="4"/>
  <c r="I60" i="4" s="1"/>
  <c r="D31" i="1"/>
  <c r="I27" i="1" s="1"/>
  <c r="N29" i="1"/>
  <c r="D11" i="2"/>
  <c r="F12" i="2" s="1"/>
  <c r="N14" i="1"/>
  <c r="F11" i="2" l="1"/>
  <c r="F13" i="2"/>
  <c r="I30" i="1"/>
  <c r="I28" i="1"/>
  <c r="I29" i="1"/>
  <c r="I26" i="1"/>
  <c r="D15" i="1"/>
  <c r="I10" i="1" l="1"/>
  <c r="I13" i="1"/>
  <c r="I12" i="1"/>
  <c r="I9" i="1"/>
  <c r="I11" i="1"/>
  <c r="I14" i="1"/>
  <c r="I31" i="1" l="1"/>
  <c r="I15" i="1"/>
</calcChain>
</file>

<file path=xl/sharedStrings.xml><?xml version="1.0" encoding="utf-8"?>
<sst xmlns="http://schemas.openxmlformats.org/spreadsheetml/2006/main" count="1136" uniqueCount="278">
  <si>
    <t>Inulin</t>
  </si>
  <si>
    <t>g</t>
  </si>
  <si>
    <t>Magermilchpulver</t>
  </si>
  <si>
    <t>Dextrose</t>
  </si>
  <si>
    <t>Trockenglukose</t>
  </si>
  <si>
    <t>Johannisbrotkermehl</t>
  </si>
  <si>
    <t>Guarkernmehl</t>
  </si>
  <si>
    <t>Gesamt</t>
  </si>
  <si>
    <t>(nach http://zweifachzucker.blogspot.com/2012/07/speiseeis-trockemasse.html)</t>
  </si>
  <si>
    <t>#</t>
  </si>
  <si>
    <t>Zutaten</t>
  </si>
  <si>
    <t>Menge</t>
  </si>
  <si>
    <t>100g dieser Eisbasis binden 1000g Eis!</t>
  </si>
  <si>
    <t>Dann mit den restlichen Zutaten mit Hilfe eines Stabmixer vermengen.  Es werden immer erst die trockenen Zutaten untereinander, die nassen Zutaten untereinander vermengt. Erst dann komme beide zusammen.</t>
  </si>
  <si>
    <t>Rezept "Eisbasis" für Milch- und Sahneeis nach Zweifachzucker.com: </t>
  </si>
  <si>
    <t>Schokoladeneis nach Zweifachzucker.com:</t>
  </si>
  <si>
    <t>30g "Milchbase30" binden ebenfalls 1000g Eis!</t>
  </si>
  <si>
    <t>100g Eisbasis enthalten:</t>
  </si>
  <si>
    <t>Eisbasis Milcheis</t>
  </si>
  <si>
    <t>Kry</t>
  </si>
  <si>
    <t>Eisbasis Wassereis</t>
  </si>
  <si>
    <t>Inhaltstoffe für Umrechnung</t>
  </si>
  <si>
    <t>Eigelb</t>
  </si>
  <si>
    <t>Rezept "Eisbasis" für Milch- und Sahneeis nach Zweifachzucker.com unter Verwendung von Milchbase 30</t>
  </si>
  <si>
    <t>Milchbase 30</t>
  </si>
  <si>
    <t>100g dieser Eisbasis binden 1000g Eismasse!</t>
  </si>
  <si>
    <t>=</t>
  </si>
  <si>
    <t>Wasser</t>
  </si>
  <si>
    <t>Anzahl</t>
  </si>
  <si>
    <t>Menge Eigelb</t>
  </si>
  <si>
    <t>Inhaltsstoffe</t>
  </si>
  <si>
    <t>Eiweiß</t>
  </si>
  <si>
    <t>Fett</t>
  </si>
  <si>
    <t>"Das Eigelb setzt sich zusammen aus etwa 50 % Wasser, 16 % Eiweiß, 32 % Fett, …"#</t>
  </si>
  <si>
    <t>Trockenmasse</t>
  </si>
  <si>
    <t>(Quelle: https://www.ernaehrungsberatung.rlp.de/Internet/global/themen.nsf/e650a8b9e58e4b09c1257a22002a91da/0ce01be04972cca5c12576ee0057bac7?OpenDocument)</t>
  </si>
  <si>
    <t>(Quelle: https://eatsmarter.de/fragen/wie-viel-wiegt-ein-eigelb)</t>
  </si>
  <si>
    <t>"Wie viel wiegt ein Eigelb? Bei einem mittelgroßen Ei (60 Gramm) etwa 17 Gramm, das Eiklar etwa 34 Gramm. Der Rest Gewicht ist die Schale."</t>
  </si>
  <si>
    <t>Bananen</t>
  </si>
  <si>
    <t>Vollmilch</t>
  </si>
  <si>
    <t>Zucker</t>
  </si>
  <si>
    <t>Rezept "Eisbasis" für Sorbet &amp; Fruchteis nach Zweifachzucker.com: </t>
  </si>
  <si>
    <t>(nach http://zweifachzucker.blogspot.com/2012/08/sorbet-oder-fruchteis.html)</t>
  </si>
  <si>
    <t>Rezept "Eisbasis" für Sorbet &amp; Fruchteis nach Zweifachzucker.com unter Verwendung von Fruchtbase 30</t>
  </si>
  <si>
    <t>30g "Fruchtbase30" binden ebenfalls 1000g Eis!</t>
  </si>
  <si>
    <t>Trockenglukose*</t>
  </si>
  <si>
    <r>
      <t>*</t>
    </r>
    <r>
      <rPr>
        <sz val="10"/>
        <color rgb="FF444444"/>
        <rFont val="Arial"/>
        <family val="2"/>
      </rPr>
      <t xml:space="preserve"> mit einem Dextroseäquivalent von ca. 35</t>
    </r>
  </si>
  <si>
    <t>Fruchtbase 30</t>
  </si>
  <si>
    <t>Eiskalkulation Fruchteis:</t>
  </si>
  <si>
    <t>Eiskalkulation Milcheis:</t>
  </si>
  <si>
    <t>Das Mannaplättchen etwa 5 Minuten in der Milch-Sahne-Mischung auskochen und abseihen.</t>
  </si>
  <si>
    <t>In das Mannaeis passt gut weiße Schokolade.</t>
  </si>
  <si>
    <t>Mischung auf 85 Grad erhitzen und die Temperatur 10 Minuten (pasteurisieren) halten. In die Eismaschine und ausfrieren.</t>
  </si>
  <si>
    <t>Vanillepaste</t>
  </si>
  <si>
    <t>Orangensaft</t>
  </si>
  <si>
    <t>Kirschen</t>
  </si>
  <si>
    <t>Eisbilanzierung</t>
  </si>
  <si>
    <t>Zutat:</t>
  </si>
  <si>
    <t>Sollwert Eis min.</t>
  </si>
  <si>
    <t>Sollwert Eis max.</t>
  </si>
  <si>
    <t>Sollwert Sorbet min.</t>
  </si>
  <si>
    <t>Sollwert Sorbet max.</t>
  </si>
  <si>
    <t>Theoriewerte:</t>
  </si>
  <si>
    <t>Kalorien / 100g</t>
  </si>
  <si>
    <t>https://www.naehrwertrechner.de/naehrwerte/Kuhmilch/?menge=100</t>
  </si>
  <si>
    <t>Quelle</t>
  </si>
  <si>
    <t>Buttermilch</t>
  </si>
  <si>
    <t>https://www.naehrwertrechner.de/naehrwerte/Buttermilch/</t>
  </si>
  <si>
    <t>https://www.naehrwertrechner.de/naehrwerte/Schlagsahne+30+%25+Fett/</t>
  </si>
  <si>
    <t>https://www.naehrwertrechner.de/naehrwerte/Zucker+wei%C3%9F/</t>
  </si>
  <si>
    <t>Zucker, weiß</t>
  </si>
  <si>
    <t>Zucker, braun</t>
  </si>
  <si>
    <t>https://www.naehrwertrechner.de/naehrwerte/Zucker+braun+Rohzucker/</t>
  </si>
  <si>
    <t>https://www.naehrwertrechner.de/naehrwerte/Kakaopulver+stark+ent%C3%B6lt/</t>
  </si>
  <si>
    <t>Kakaopulver, stark entölt</t>
  </si>
  <si>
    <t>Honig</t>
  </si>
  <si>
    <t>https://www.naehrwertrechner.de/naehrwerte/Honig/</t>
  </si>
  <si>
    <t>Erdbeeren</t>
  </si>
  <si>
    <t>Erdbeereis (Fruchteis)</t>
  </si>
  <si>
    <t>Bilanzierung</t>
  </si>
  <si>
    <t>Kalorien</t>
  </si>
  <si>
    <t>Wasser [g]</t>
  </si>
  <si>
    <t>Zucker [g]</t>
  </si>
  <si>
    <t>Fett [g]</t>
  </si>
  <si>
    <t>Trockenmasse [g]</t>
  </si>
  <si>
    <t>https://www.naehrwertrechner.de/naehrwerte/Erdbeere+frisch/</t>
  </si>
  <si>
    <t>Zitronensaft</t>
  </si>
  <si>
    <t>Bemerkung:</t>
  </si>
  <si>
    <t>https://www.fettrechner.de/kalorien/M%C3%BCller%27s+M%C3%BChle/Traubenzucker/50341?suchbegriff=dextrose</t>
  </si>
  <si>
    <t>https://www.naehrwertrechner.de/naehrwerte/Glukosesirup+hell/</t>
  </si>
  <si>
    <t>https://www.naehrwertrechner.de/naehrwerte/Magermilchpulver/</t>
  </si>
  <si>
    <t>https://www.fettrechner.de/kalorien/Sanatura/Inulin/50455?suchbegriff=inulin</t>
  </si>
  <si>
    <t>wie Dextrose</t>
  </si>
  <si>
    <t>https://www.naehrwertrechner.de/naehrwerte/Zitrone+Fruchtsaft/N%C3%A4hrwertampel/?menge=100</t>
  </si>
  <si>
    <t>Kry: 152g bei Eisfachschule verwendet!</t>
  </si>
  <si>
    <t>https://www.naehrwertrechner.de/naehrwerte/Banane/</t>
  </si>
  <si>
    <t>https://www.naehrwertrechner.de/naehrwerte/Heidelbeere+frisch/</t>
  </si>
  <si>
    <t>Heidelbeeren</t>
  </si>
  <si>
    <t>Äpfel</t>
  </si>
  <si>
    <t>https://www.naehrwertrechner.de/naehrwerte/Himbeere+frisch/</t>
  </si>
  <si>
    <t>Mango</t>
  </si>
  <si>
    <t>https://www.naehrwertrechner.de/naehrwerte/Mango+frisch/</t>
  </si>
  <si>
    <t>https://www.naehrwertrechner.de/naehrwerte/Aprikose+roh/</t>
  </si>
  <si>
    <t>Aprikosen</t>
  </si>
  <si>
    <t>Himbeeren</t>
  </si>
  <si>
    <t>https://www.naehrwertrechner.de/naehrwerte/Kirschen/</t>
  </si>
  <si>
    <t>https://www.naehrwertrechner.de/naehrwerte/H%C3%BChnerei+Eigelb+frisch/</t>
  </si>
  <si>
    <t>Früchte:</t>
  </si>
  <si>
    <t>Milch:</t>
  </si>
  <si>
    <t>Zucker:</t>
  </si>
  <si>
    <t>Schokolade:</t>
  </si>
  <si>
    <t>Eier:</t>
  </si>
  <si>
    <t>Gewürze:</t>
  </si>
  <si>
    <t>Allgemein:</t>
  </si>
  <si>
    <t>Bilanzierungsbewertung:</t>
  </si>
  <si>
    <t>Vanilleeis nach Eisfachschule</t>
  </si>
  <si>
    <t>Sahne, 30% Fett</t>
  </si>
  <si>
    <t>Zitronenschale</t>
  </si>
  <si>
    <t>Vanille, gemahlen</t>
  </si>
  <si>
    <t>Offen:</t>
  </si>
  <si>
    <t>Salz</t>
  </si>
  <si>
    <t>https://www.naehrwertrechner.de/naehrwerte/Salz/</t>
  </si>
  <si>
    <t>https://www.naehrwertrechner.de/naehrwerte/Zitronenschale/</t>
  </si>
  <si>
    <t>https://www.naehrwertrechner.de/naehrwerte/Vanilleschote/</t>
  </si>
  <si>
    <t>Vanilleschote</t>
  </si>
  <si>
    <t>wie Vanilleschote</t>
  </si>
  <si>
    <t>Vanilleeis nach Zweifachzucker</t>
  </si>
  <si>
    <t>Original 170g!</t>
  </si>
  <si>
    <t>Vanilleeis nach Zweifachzucker / Eigelb</t>
  </si>
  <si>
    <t>entspricht ca. 10 Eigelb Größe M!</t>
  </si>
  <si>
    <t>Orangenschale</t>
  </si>
  <si>
    <t>Original 150g!</t>
  </si>
  <si>
    <t>von 1/2 Orange</t>
  </si>
  <si>
    <t>Abenteuerlustige geben zwei Blatt Kaffirlimette dazu</t>
  </si>
  <si>
    <t>Vanilleeis nach Zweifachzucker.com mit Eisbasis (auch Mannaeis, Tonkabohneneis)</t>
  </si>
  <si>
    <t>Vanilleeis nach Zweifachzucker.com mit Eigelb  (auch Mannaeis, Tonkabohneneis)</t>
  </si>
  <si>
    <t>Vanilleeis:</t>
  </si>
  <si>
    <t>Mannaeis:</t>
  </si>
  <si>
    <t>Für das  Vanilleeis ein Schote auskratzen und zu den nassen Sachen  geben.</t>
  </si>
  <si>
    <t>Tonkabohneneis:</t>
  </si>
  <si>
    <t>mit Änderungen getestet!</t>
  </si>
  <si>
    <t>2 Tonkabohnen in der Milchmischung 10min mitköcheln und mit abkühlen lassen, vor dem Umfüllen in die Eismaschine entfernen. Tonkabohnen lassen sich so bis zu 20x wiederverwenden.</t>
  </si>
  <si>
    <t>Die nassen Stoffe vermischen. Die trockenen Stoffe vermischen. Alles Mischen und mit dem Stabmixer durcharbeiten.</t>
  </si>
  <si>
    <t>ohne Schale!</t>
  </si>
  <si>
    <t>mit Schale &amp; Kern!</t>
  </si>
  <si>
    <t>ohne Kerne!</t>
  </si>
  <si>
    <t>ohne Kerne und Stiele!</t>
  </si>
  <si>
    <t>Orangen</t>
  </si>
  <si>
    <t>https://www.naehrwertrechner.de/naehrwerte/Orange%2C+Apfelsine/</t>
  </si>
  <si>
    <t>ohne Schale &amp; Kerne</t>
  </si>
  <si>
    <t>https://www.naehrwertrechner.de/naehrwerte/Orangenschale+gerieben/</t>
  </si>
  <si>
    <t>Orangeneis nach Zweifachzucker.com</t>
  </si>
  <si>
    <t>Orangeneis nach Eisfachschule</t>
  </si>
  <si>
    <t>https://www.naehrwertrechner.de/naehrwerte/Orange+Fruchtsaft/</t>
  </si>
  <si>
    <t>https://www.naehrwertrechner.de/naehrwerte/Apfel/</t>
  </si>
  <si>
    <t>ohne Schale &amp; Kerngehäuse!</t>
  </si>
  <si>
    <t>Püree!</t>
  </si>
  <si>
    <t>oder Orangensaft</t>
  </si>
  <si>
    <t>im Original 200g!</t>
  </si>
  <si>
    <t>noch nicht getestet!</t>
  </si>
  <si>
    <t>Quelle:</t>
  </si>
  <si>
    <t>http://zweifachzucker.blogspot.com/2014/07/manna-eis-vanillerezeptur.html?q=tonkabohne</t>
  </si>
  <si>
    <t>Schokoladeneis nach Zweifachzucker.com mit Eisbasis</t>
  </si>
  <si>
    <t>http://zweifachzucker.blogspot.com/2012/08/sorbet-oder-fruchteis.html?q=eis</t>
  </si>
  <si>
    <t>nach Geschmack!</t>
  </si>
  <si>
    <r>
      <rPr>
        <b/>
        <sz val="11"/>
        <color theme="1"/>
        <rFont val="Calibri"/>
        <family val="2"/>
        <scheme val="minor"/>
      </rPr>
      <t>Bemerkung Kry:</t>
    </r>
    <r>
      <rPr>
        <sz val="11"/>
        <color theme="1"/>
        <rFont val="Calibri"/>
        <family val="2"/>
        <scheme val="minor"/>
      </rPr>
      <t xml:space="preserve"> 
War sehr lecker, nur im Original etwas zu süß. Selbst mit 150g Zucker war es noch ziemlich süß. Aber ich hatte auch keine Zitrone drin und keine Orangenschale.</t>
    </r>
  </si>
  <si>
    <t>Bemerkungen vom Originalautor:</t>
  </si>
  <si>
    <t>eine Prise</t>
  </si>
  <si>
    <t>frisch oder Püree!</t>
  </si>
  <si>
    <t>vermutlich frisch gepresst</t>
  </si>
  <si>
    <t>Für den Fall, dass Orangensaft statt fleischigem Orangenpüree benutzt wird, kann das Wasser natürlich auch durch Orangensaft ersetzt werden. 
Diese Rezeptur lässt sich auch mit anderen Früchten gut umsetzen.  TK Früchte sollten vor dem Mixen komplett aufgetaut werden. 
Grundsätzlich werden erst die trockenen und die nassen Produkte miteinander vermengt, um erst am Ende zusammengeführt zu werden. 
Meistens kann man die TK- Produkte den Frischen vorziehen. Das gilt insbesondere für Erdbeeren. Wer es sich leisten kann, nimmt natürlich gerne die Fruchtpürees von Boiron.</t>
  </si>
  <si>
    <r>
      <rPr>
        <b/>
        <sz val="11"/>
        <color theme="1"/>
        <rFont val="Calibri"/>
        <family val="2"/>
        <scheme val="minor"/>
      </rPr>
      <t>Bemerkung Kry:</t>
    </r>
    <r>
      <rPr>
        <sz val="11"/>
        <color theme="1"/>
        <rFont val="Calibri"/>
        <family val="2"/>
        <scheme val="minor"/>
      </rPr>
      <t xml:space="preserve"> 
Noch nicht getestet. Vermutlich kann man das Wasser auch durch Orangensaft ersetzen.</t>
    </r>
  </si>
  <si>
    <r>
      <rPr>
        <b/>
        <sz val="11"/>
        <color theme="1"/>
        <rFont val="Calibri"/>
        <family val="2"/>
        <scheme val="minor"/>
      </rPr>
      <t>Bemerkung Kry:</t>
    </r>
    <r>
      <rPr>
        <sz val="11"/>
        <color theme="1"/>
        <rFont val="Calibri"/>
        <family val="2"/>
        <scheme val="minor"/>
      </rPr>
      <t xml:space="preserve"> 
War sehr lecker, nur im Original etwas zu süß. Mit 114g Zucker war es prima. Aber ich hatte auch keine Zitrone drin.</t>
    </r>
  </si>
  <si>
    <t>Eigenherstellung?</t>
  </si>
  <si>
    <t>http://zweifachzucker.blogspot.com/2012/07/speiseeis-trockemasse.html?q=eis</t>
  </si>
  <si>
    <r>
      <rPr>
        <b/>
        <sz val="11"/>
        <color theme="1"/>
        <rFont val="Calibri"/>
        <family val="2"/>
        <scheme val="minor"/>
      </rPr>
      <t>Bemerkung Kry:</t>
    </r>
    <r>
      <rPr>
        <sz val="11"/>
        <color theme="1"/>
        <rFont val="Calibri"/>
        <family val="2"/>
        <scheme val="minor"/>
      </rPr>
      <t xml:space="preserve"> 
Habe ich noch nicht ausprobiert</t>
    </r>
  </si>
  <si>
    <t>Erdbeer-Sahneeis Kry</t>
  </si>
  <si>
    <t>https://www.naehrwertrechner.de/naehrwerte/Ahornsirup/</t>
  </si>
  <si>
    <t>Ahornsirup</t>
  </si>
  <si>
    <t>https://www.naehrwertrechner.de/naehrwerte/Halbbitter-Kuvert%C3%BCre/</t>
  </si>
  <si>
    <t>Halbbitter-Kuvertüre</t>
  </si>
  <si>
    <t>https://www.naehrwertrechner.de/naehrwerte/Nougat/</t>
  </si>
  <si>
    <t>Nougat</t>
  </si>
  <si>
    <t>getestet!</t>
  </si>
  <si>
    <t>Erdbeer-Sahneeis Kry mit Eigelb</t>
  </si>
  <si>
    <t>Vanillezucker</t>
  </si>
  <si>
    <t>wie Zucker</t>
  </si>
  <si>
    <t xml:space="preserve">Mangoeis </t>
  </si>
  <si>
    <t>https://www.eis-machen.de/2011/06/eis-rezept-mango-sorbet-mit-und-ohne-eismaschine-fertig/</t>
  </si>
  <si>
    <t>Mangoeis "Eis-Selber-Machen"</t>
  </si>
  <si>
    <t>Mangopüree (10% Zucker)</t>
  </si>
  <si>
    <r>
      <rPr>
        <b/>
        <sz val="11"/>
        <color theme="1"/>
        <rFont val="Calibri"/>
        <family val="2"/>
        <scheme val="minor"/>
      </rPr>
      <t>Bemerkung Kry:</t>
    </r>
    <r>
      <rPr>
        <sz val="11"/>
        <color theme="1"/>
        <rFont val="Calibri"/>
        <family val="2"/>
        <scheme val="minor"/>
      </rPr>
      <t xml:space="preserve"> 
Im Original keine Verdickungsmittel, kein Milchpulver und kein Salz</t>
    </r>
  </si>
  <si>
    <t>selber berechnet</t>
  </si>
  <si>
    <t>halbe Zitrone ausdrücken</t>
  </si>
  <si>
    <t>Kirsch-Sahneeis</t>
  </si>
  <si>
    <t>Kirsch-Sahneeis Kry mit Eigelb</t>
  </si>
  <si>
    <t>4 Stück mittelgroß</t>
  </si>
  <si>
    <t>Sauerkirschen</t>
  </si>
  <si>
    <t>https://www.naehrwertrechner.de/naehrwerte/Sauerkirsche/</t>
  </si>
  <si>
    <t>Eigelbe mit dem Traubenzucker und etwas Milch glattrühren.</t>
  </si>
  <si>
    <t>Sahne, restliche Milch, Salz und Zucker erhitzen, bis die Flüssigkeit gerade noch nicht kocht.</t>
  </si>
  <si>
    <t>Eigelb in die heiße Milch einrühren und mit dem Schneebesen unterschlagen, bis die Flüssgkeit simmert (85°) und dicklicher wird.</t>
  </si>
  <si>
    <t>Eismischung abkühlen lassen und in der Eismaschine 1 Stunde gefrieren lassen, nach 45 Minuten die pürierten Kirschen zugeben.</t>
  </si>
  <si>
    <t>püriert</t>
  </si>
  <si>
    <t>Eismischung abkühlen lassen und in der Eismaschine 1 Stunde gefrieren lassen, nach 45 Minuten die pürierten Erdbeeren zugeben.</t>
  </si>
  <si>
    <r>
      <rPr>
        <b/>
        <sz val="11"/>
        <color theme="1"/>
        <rFont val="Calibri"/>
        <family val="2"/>
        <scheme val="minor"/>
      </rPr>
      <t>Bemerkung Kry:</t>
    </r>
    <r>
      <rPr>
        <sz val="11"/>
        <color theme="1"/>
        <rFont val="Calibri"/>
        <family val="2"/>
        <scheme val="minor"/>
      </rPr>
      <t xml:space="preserve"> 
Schön und ausgewogen sahnig, zusammen mit den Erdbeeren sehr lecker!</t>
    </r>
  </si>
  <si>
    <t>Alternativ eine Tonkabohne fein zerreiben (Mörser, Muskatreibe) und zur Milchmischung geben und mitköcheln lassen. Beim Umfüllen durch ein Sieb gießen</t>
  </si>
  <si>
    <t xml:space="preserve">Erdbeereis </t>
  </si>
  <si>
    <t>www.hkierey.de</t>
  </si>
  <si>
    <t>www.shareliterature.de</t>
  </si>
  <si>
    <t>Copyright by Holger Kierey / 2019</t>
  </si>
  <si>
    <t xml:space="preserve">Version vom </t>
  </si>
  <si>
    <t>Autor: Holger Kierey</t>
  </si>
  <si>
    <t>"Die nassen Stoffe vermischen. Die trockenen Stoffe vermischen. Alles Mischen und mit dem Stabmixer durcharbeiten.</t>
  </si>
  <si>
    <t>Abenteuerlustige geben zwei Blatt Kaffirlimette dazu"</t>
  </si>
  <si>
    <t>aromatische Erdbeeren nehmen!</t>
  </si>
  <si>
    <t>Joghurt griechisch</t>
  </si>
  <si>
    <t>https://www.naehrwertrechner.de/naehrwerte/Joghurt+10%25+Fett/</t>
  </si>
  <si>
    <t>Frozen Yoghurt Grundrezept</t>
  </si>
  <si>
    <t>Limettensaft</t>
  </si>
  <si>
    <t>https://www.naehrwertrechner.de/naehrwerte/Limette+Fruchtsaft/</t>
  </si>
  <si>
    <t>Grünbereich</t>
  </si>
  <si>
    <t>Gelbbereich</t>
  </si>
  <si>
    <t>Alle flüssigen Zutaten in einer hohen Rührschüssel mischen, alle trockenen Zutaten separat vermengen.</t>
  </si>
  <si>
    <t xml:space="preserve">Mit dem Rührstab die trockenen Zutaten sorgfältig unterarbeiten. </t>
  </si>
  <si>
    <t>Eismischung in der Eismaschine gefrieren lassen.</t>
  </si>
  <si>
    <r>
      <rPr>
        <b/>
        <sz val="11"/>
        <color theme="1"/>
        <rFont val="Calibri"/>
        <family val="2"/>
        <scheme val="minor"/>
      </rPr>
      <t>Bemerkung Kry:</t>
    </r>
    <r>
      <rPr>
        <sz val="11"/>
        <color theme="1"/>
        <rFont val="Calibri"/>
        <family val="2"/>
        <scheme val="minor"/>
      </rPr>
      <t xml:space="preserve"> 
Sehr lecker, könnte noch etwas dickflüssiger sein! Dafür nächstes Mal 20g Milchbase 30 nehmen.</t>
    </r>
  </si>
  <si>
    <t>kcal pro 100g</t>
  </si>
  <si>
    <t>https://www.springlane.de/magazin/rezeptideen/frozen-joghurt-selber-machen/#Grundrezept_ohne_Sahne_Frozen_Joghurt_aus_der_Eismaschine</t>
  </si>
  <si>
    <t>Anregung:</t>
  </si>
  <si>
    <t xml:space="preserve">Trockene Zutaten zu den flüssigen geben und mit einem Löffel grob verrühren. </t>
  </si>
  <si>
    <t>Frozen Yoghurt Mango Lassi</t>
  </si>
  <si>
    <r>
      <rPr>
        <b/>
        <sz val="11"/>
        <color theme="1"/>
        <rFont val="Calibri"/>
        <family val="2"/>
        <scheme val="minor"/>
      </rPr>
      <t>Bemerkung Kry:</t>
    </r>
    <r>
      <rPr>
        <sz val="11"/>
        <color theme="1"/>
        <rFont val="Calibri"/>
        <family val="2"/>
        <scheme val="minor"/>
      </rPr>
      <t xml:space="preserve"> 
müssen wir demnächst ausprobieren!</t>
    </r>
  </si>
  <si>
    <t>https://www.springlane.de/magazin/rezeptideen/frozen-joghurt-mango-lassi/</t>
  </si>
  <si>
    <t>Das Mangofleisch pürieren und mit dem Joghurt in einer hohen Rührschüssel mischen, alle trockenen Zutaten separat vermengen.</t>
  </si>
  <si>
    <t>Frozen Yoghurt Cheesecake</t>
  </si>
  <si>
    <t>https://www.springlane.de/magazin/rezeptideen/cheesecake-frozen-joghurt/</t>
  </si>
  <si>
    <t>Frischkäse, Doppelrahm</t>
  </si>
  <si>
    <t>https://www.naehrwertrechner.de/naehrwerte/Frischk%C3%A4se+Doppelrahmstufe/</t>
  </si>
  <si>
    <t>https://www.naehrwertrechner.de/naehrwerte/Kondensmilch+gezuckert+10+%25+Fett/</t>
  </si>
  <si>
    <t>Kondensmilch, gezuckert, 10%</t>
  </si>
  <si>
    <t>Milchmädchen</t>
  </si>
  <si>
    <t>Ben &amp; Jerry's Buch über Eiscreme</t>
  </si>
  <si>
    <t>Butter</t>
  </si>
  <si>
    <t>Mandeln</t>
  </si>
  <si>
    <t>1/2 TL</t>
  </si>
  <si>
    <t>https://www.naehrwertrechner.de/naehrwerte/Butter/</t>
  </si>
  <si>
    <t>Nüsse:</t>
  </si>
  <si>
    <t>https://www.naehrwertrechner.de/naehrwerte/Mandel+s%C3%BC%C3%9F+roh/</t>
  </si>
  <si>
    <t>Eier</t>
  </si>
  <si>
    <t>Pecannüsse</t>
  </si>
  <si>
    <t>halbiert</t>
  </si>
  <si>
    <t>Aprikoseneis amerikanische Art</t>
  </si>
  <si>
    <t>https://www.naehrwertrechner.de/naehrwerte/Eier/</t>
  </si>
  <si>
    <t>Butter-Pecaneis</t>
  </si>
  <si>
    <t>Nüsse in der gechmolzenen Butter und mit dem Salz anrösten, bis sie anfangen braun zu werden.</t>
  </si>
  <si>
    <t xml:space="preserve">Trockene Zutaten vermischen zu den flüssigen geben und mit einem Löffel grob verrühren. </t>
  </si>
  <si>
    <t>reif!</t>
  </si>
  <si>
    <t xml:space="preserve">Trockene Zutaten verrühren und zu den flüssigen geben und mit einem Löffel grob verrühren. </t>
  </si>
  <si>
    <t>Eismischung in der Eismaschine gefrieren lassen. 2 Min vor Ende die Fruchtstückchen unterrühren.</t>
  </si>
  <si>
    <t>Ei</t>
  </si>
  <si>
    <t xml:space="preserve">Aprikoseneis amerikanische Art Original </t>
  </si>
  <si>
    <t>1 Prise</t>
  </si>
  <si>
    <t>2 große Eier</t>
  </si>
  <si>
    <t>Original mit Eiern</t>
  </si>
  <si>
    <r>
      <rPr>
        <b/>
        <sz val="11"/>
        <color theme="1"/>
        <rFont val="Calibri"/>
        <family val="2"/>
        <scheme val="minor"/>
      </rPr>
      <t>Bemerkung Kry:</t>
    </r>
    <r>
      <rPr>
        <sz val="11"/>
        <color theme="1"/>
        <rFont val="Calibri"/>
        <family val="2"/>
        <scheme val="minor"/>
      </rPr>
      <t xml:space="preserve"> 
wird umgerechnet auf Milchbase 30 und ohne Eier!</t>
    </r>
  </si>
  <si>
    <t>Die Aprikosen klein hacken und mit 110g Zucker verrührt für 2 h in den Kühlschrank stellen. Gelegentlich umrühren. Entstehenden Saft zu den flüssigen Zutaten geben.</t>
  </si>
  <si>
    <t>Bemerkung Kry: 
wird umgerechnet auf Milchbase 30 und ohne Eier!</t>
  </si>
  <si>
    <t>Butter ablaufen lassen und mit den flüssigen Bestandteilen mischen. Nüsse im Kühlschrank kühlen</t>
  </si>
  <si>
    <t>skaliert</t>
  </si>
  <si>
    <t>Kakao mit einem Teil des Zucker mischen. Mit einem  Teil der Milch verrühren und die Mischung eine Weile köcheln lassen um die Kakaoaromen freizusetzen. </t>
  </si>
  <si>
    <t xml:space="preserve">Am besten die Mischung in einen großen Topf geben und langsam auf 85 Grad erwärmen. Dabei regelmässig mit dem Schneebesen gut durchrühren. Die 85 Grad 5 Minuten halten. </t>
  </si>
  <si>
    <t>Das Mischung gilt nun als pasteurisiert und sollte direkt in der Eismaschine ausgefroren werden. Nach dem Ausfrieren  sollte das Eis abgedeckt möglichst schnell auf - 18 Grad heruntergekühlt werden.</t>
  </si>
  <si>
    <r>
      <rPr>
        <b/>
        <sz val="11"/>
        <color theme="1"/>
        <rFont val="Calibri"/>
        <family val="2"/>
        <scheme val="minor"/>
      </rPr>
      <t>Bemerkung Kry:</t>
    </r>
    <r>
      <rPr>
        <sz val="11"/>
        <color theme="1"/>
        <rFont val="Calibri"/>
        <family val="2"/>
        <scheme val="minor"/>
      </rPr>
      <t xml:space="preserve"> 
Ich habe das Originalrezept umgerechnet auf die Benutzung der Eisbasis Milchbase 30 von Koch's Eisschule.
War sehr lecker, es fehlt aber irgendwie noch etwas Schokoladiges, vielleicht 50g geschmolzene Kuvertüre unterbringen, versuche ich nächstes Mal!</t>
    </r>
  </si>
  <si>
    <r>
      <rPr>
        <b/>
        <sz val="11"/>
        <color theme="1"/>
        <rFont val="Calibri"/>
        <family val="2"/>
        <scheme val="minor"/>
      </rPr>
      <t>Bemerkung Kry:</t>
    </r>
    <r>
      <rPr>
        <sz val="11"/>
        <color theme="1"/>
        <rFont val="Calibri"/>
        <family val="2"/>
        <scheme val="minor"/>
      </rPr>
      <t xml:space="preserve"> 
Ich habe das Originalrezept umgerechnet auf die Benutzung der Eisbasis Milchbase 30 von Koch's Eisschule.
War sehr lecker, nur im Original etwas zu süß. Selbst mit 100g Zucker war es noch ziemlich süß. Aber ich hatte auch keine Orangenschale drin.</t>
    </r>
  </si>
  <si>
    <t>mit Änderungen als Tonkabohneneis getestet!</t>
  </si>
  <si>
    <r>
      <rPr>
        <b/>
        <sz val="11"/>
        <color theme="1"/>
        <rFont val="Calibri"/>
        <family val="2"/>
        <scheme val="minor"/>
      </rPr>
      <t>Bemerkung Kry:</t>
    </r>
    <r>
      <rPr>
        <sz val="11"/>
        <color theme="1"/>
        <rFont val="Calibri"/>
        <family val="2"/>
        <scheme val="minor"/>
      </rPr>
      <t xml:space="preserve"> 
Sehr schön &amp; ausgewogen sahnig, aber Kirschnote zu schwach! Vielleicht abwandeln und die Kirschen vorher mit Zucker aufkochen?
Was auch noch funktionieren könnte: Die Kirschen mit Zucker pürieren und im Kühlschrank 2 Stunden Saft ziehen lassen. Zucker setzt auch den Geschmack frei.</t>
    </r>
  </si>
  <si>
    <t>Umrechnungen von Eisbasen ineinander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</si>
</sst>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quot;g&quot;"/>
    <numFmt numFmtId="166" formatCode="0.0%"/>
  </numFmts>
  <fonts count="18" x14ac:knownFonts="1">
    <font>
      <sz val="11"/>
      <color theme="1"/>
      <name val="Calibri"/>
      <family val="2"/>
      <scheme val="minor"/>
    </font>
    <font>
      <b/>
      <sz val="11"/>
      <color theme="1"/>
      <name val="Calibri"/>
      <family val="2"/>
      <scheme val="minor"/>
    </font>
    <font>
      <b/>
      <sz val="11"/>
      <color rgb="FF0070C0"/>
      <name val="Calibri"/>
      <family val="2"/>
      <scheme val="minor"/>
    </font>
    <font>
      <b/>
      <sz val="14"/>
      <color theme="0"/>
      <name val="Calibri"/>
      <family val="2"/>
      <scheme val="minor"/>
    </font>
    <font>
      <sz val="14"/>
      <color theme="0"/>
      <name val="Calibri"/>
      <family val="2"/>
      <scheme val="minor"/>
    </font>
    <font>
      <b/>
      <sz val="22"/>
      <color rgb="FF0070C0"/>
      <name val="Calibri"/>
      <family val="2"/>
      <scheme val="minor"/>
    </font>
    <font>
      <sz val="8"/>
      <color rgb="FF444444"/>
      <name val="Arial"/>
      <family val="2"/>
    </font>
    <font>
      <sz val="11"/>
      <color rgb="FF404040"/>
      <name val="Calibri"/>
      <family val="2"/>
      <scheme val="minor"/>
    </font>
    <font>
      <b/>
      <sz val="11"/>
      <color rgb="FF404040"/>
      <name val="Calibri"/>
      <family val="2"/>
      <scheme val="minor"/>
    </font>
    <font>
      <sz val="10"/>
      <color rgb="FF444444"/>
      <name val="Arial"/>
      <family val="2"/>
    </font>
    <font>
      <sz val="11"/>
      <color theme="1"/>
      <name val="Calibri"/>
      <family val="2"/>
      <scheme val="minor"/>
    </font>
    <font>
      <b/>
      <sz val="11"/>
      <color theme="0"/>
      <name val="Calibri"/>
      <family val="2"/>
      <scheme val="minor"/>
    </font>
    <font>
      <b/>
      <sz val="12"/>
      <color theme="1"/>
      <name val="Calibri"/>
      <family val="2"/>
      <scheme val="minor"/>
    </font>
    <font>
      <u/>
      <sz val="11"/>
      <color theme="10"/>
      <name val="Calibri"/>
      <family val="2"/>
      <scheme val="minor"/>
    </font>
    <font>
      <b/>
      <sz val="14"/>
      <color rgb="FF0070C0"/>
      <name val="Calibri"/>
      <family val="2"/>
      <scheme val="minor"/>
    </font>
    <font>
      <b/>
      <sz val="14"/>
      <color rgb="FF00B050"/>
      <name val="Calibri"/>
      <family val="2"/>
      <scheme val="minor"/>
    </font>
    <font>
      <b/>
      <sz val="14"/>
      <color rgb="FFFF0000"/>
      <name val="Calibri"/>
      <family val="2"/>
      <scheme val="minor"/>
    </font>
    <font>
      <b/>
      <u/>
      <sz val="11"/>
      <color theme="1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9" tint="-0.249977111117893"/>
        <bgColor indexed="64"/>
      </patternFill>
    </fill>
    <fill>
      <patternFill patternType="solid">
        <fgColor theme="5" tint="-0.49998474074526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7" tint="0.79998168889431442"/>
        <bgColor indexed="64"/>
      </patternFill>
    </fill>
  </fills>
  <borders count="9">
    <border>
      <left/>
      <right/>
      <top/>
      <bottom/>
      <diagonal/>
    </border>
    <border>
      <left style="medium">
        <color theme="7" tint="-0.24994659260841701"/>
      </left>
      <right/>
      <top style="medium">
        <color theme="7" tint="-0.24994659260841701"/>
      </top>
      <bottom/>
      <diagonal/>
    </border>
    <border>
      <left/>
      <right/>
      <top style="medium">
        <color theme="7" tint="-0.24994659260841701"/>
      </top>
      <bottom/>
      <diagonal/>
    </border>
    <border>
      <left/>
      <right style="medium">
        <color theme="7" tint="-0.24994659260841701"/>
      </right>
      <top style="medium">
        <color theme="7" tint="-0.24994659260841701"/>
      </top>
      <bottom/>
      <diagonal/>
    </border>
    <border>
      <left style="medium">
        <color theme="7" tint="-0.24994659260841701"/>
      </left>
      <right/>
      <top/>
      <bottom/>
      <diagonal/>
    </border>
    <border>
      <left/>
      <right style="medium">
        <color theme="7" tint="-0.24994659260841701"/>
      </right>
      <top/>
      <bottom/>
      <diagonal/>
    </border>
    <border>
      <left style="medium">
        <color theme="7" tint="-0.24994659260841701"/>
      </left>
      <right/>
      <top/>
      <bottom style="medium">
        <color theme="7" tint="-0.24994659260841701"/>
      </bottom>
      <diagonal/>
    </border>
    <border>
      <left/>
      <right/>
      <top/>
      <bottom style="medium">
        <color theme="7" tint="-0.24994659260841701"/>
      </bottom>
      <diagonal/>
    </border>
    <border>
      <left/>
      <right style="medium">
        <color theme="7" tint="-0.24994659260841701"/>
      </right>
      <top/>
      <bottom style="medium">
        <color theme="7" tint="-0.24994659260841701"/>
      </bottom>
      <diagonal/>
    </border>
  </borders>
  <cellStyleXfs count="3">
    <xf numFmtId="0" fontId="0" fillId="0" borderId="0"/>
    <xf numFmtId="9" fontId="10" fillId="0" borderId="0" applyFont="0" applyFill="0" applyBorder="0" applyAlignment="0" applyProtection="0"/>
    <xf numFmtId="0" fontId="13" fillId="0" borderId="0" applyNumberFormat="0" applyFill="0" applyBorder="0" applyAlignment="0" applyProtection="0"/>
  </cellStyleXfs>
  <cellXfs count="117">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1" fillId="2" borderId="0" xfId="0" applyFont="1" applyFill="1" applyAlignment="1">
      <alignment horizontal="center"/>
    </xf>
    <xf numFmtId="0" fontId="1" fillId="2" borderId="0" xfId="0" applyFont="1" applyFill="1"/>
    <xf numFmtId="0" fontId="1" fillId="2" borderId="0" xfId="0" applyFont="1" applyFill="1" applyAlignment="1">
      <alignment horizontal="left"/>
    </xf>
    <xf numFmtId="0" fontId="0" fillId="0" borderId="0" xfId="0" applyFill="1"/>
    <xf numFmtId="0" fontId="1" fillId="0" borderId="0" xfId="0" applyFont="1" applyFill="1"/>
    <xf numFmtId="164" fontId="0" fillId="0" borderId="0" xfId="0" applyNumberFormat="1" applyAlignment="1">
      <alignment horizontal="center"/>
    </xf>
    <xf numFmtId="0" fontId="3" fillId="3" borderId="0" xfId="0" applyFont="1" applyFill="1"/>
    <xf numFmtId="0" fontId="4" fillId="3" borderId="0" xfId="0" applyFont="1" applyFill="1"/>
    <xf numFmtId="0" fontId="4" fillId="3" borderId="0" xfId="0" applyFont="1" applyFill="1" applyAlignment="1">
      <alignment horizontal="center"/>
    </xf>
    <xf numFmtId="0" fontId="5" fillId="0" borderId="0" xfId="0" applyFont="1" applyAlignment="1">
      <alignment horizontal="left"/>
    </xf>
    <xf numFmtId="14" fontId="0" fillId="0" borderId="0" xfId="0" applyNumberFormat="1"/>
    <xf numFmtId="0" fontId="3" fillId="4" borderId="0" xfId="0" applyFont="1" applyFill="1"/>
    <xf numFmtId="0" fontId="1" fillId="6" borderId="0" xfId="0" applyFont="1" applyFill="1" applyAlignment="1">
      <alignment horizontal="left"/>
    </xf>
    <xf numFmtId="0" fontId="1" fillId="6" borderId="0" xfId="0" applyFont="1" applyFill="1"/>
    <xf numFmtId="0" fontId="1" fillId="6" borderId="0" xfId="0" applyFont="1" applyFill="1" applyAlignment="1">
      <alignment horizontal="center"/>
    </xf>
    <xf numFmtId="164" fontId="1" fillId="6" borderId="0" xfId="0" applyNumberFormat="1" applyFont="1" applyFill="1" applyAlignment="1">
      <alignment horizontal="center"/>
    </xf>
    <xf numFmtId="0" fontId="6" fillId="0" borderId="0" xfId="0" applyFont="1"/>
    <xf numFmtId="0" fontId="0" fillId="0" borderId="0" xfId="0" applyFont="1" applyAlignment="1">
      <alignment horizontal="center"/>
    </xf>
    <xf numFmtId="0" fontId="0" fillId="0" borderId="0" xfId="0" applyFont="1"/>
    <xf numFmtId="0" fontId="0" fillId="4" borderId="0" xfId="0" applyFont="1" applyFill="1" applyAlignment="1">
      <alignment horizontal="center"/>
    </xf>
    <xf numFmtId="0" fontId="0" fillId="4" borderId="0" xfId="0" applyFont="1" applyFill="1"/>
    <xf numFmtId="0" fontId="7" fillId="0" borderId="0" xfId="0" applyFont="1"/>
    <xf numFmtId="0" fontId="8" fillId="2" borderId="0" xfId="0" applyFont="1" applyFill="1" applyAlignment="1">
      <alignment horizontal="center"/>
    </xf>
    <xf numFmtId="165" fontId="0" fillId="0" borderId="0" xfId="0" applyNumberFormat="1" applyFont="1" applyAlignment="1">
      <alignment horizontal="center"/>
    </xf>
    <xf numFmtId="0" fontId="13" fillId="0" borderId="0" xfId="2"/>
    <xf numFmtId="0" fontId="13" fillId="0" borderId="0" xfId="2" applyAlignment="1">
      <alignment wrapText="1"/>
    </xf>
    <xf numFmtId="0" fontId="5" fillId="0" borderId="0" xfId="0" applyFont="1" applyAlignment="1">
      <alignment horizontal="left" vertical="center"/>
    </xf>
    <xf numFmtId="0" fontId="0" fillId="0" borderId="0" xfId="0" applyFont="1" applyAlignment="1">
      <alignment horizontal="center" vertical="center"/>
    </xf>
    <xf numFmtId="1" fontId="0" fillId="0" borderId="0" xfId="1"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14" fontId="1" fillId="0" borderId="0" xfId="0" applyNumberFormat="1" applyFont="1" applyAlignment="1">
      <alignment horizontal="center" vertical="center"/>
    </xf>
    <xf numFmtId="0" fontId="1" fillId="0" borderId="0" xfId="0" applyFont="1" applyAlignment="1">
      <alignment horizontal="center" vertical="center"/>
    </xf>
    <xf numFmtId="1" fontId="1" fillId="0" borderId="0" xfId="1" applyNumberFormat="1" applyFont="1" applyAlignment="1">
      <alignment horizontal="center" vertical="center"/>
    </xf>
    <xf numFmtId="0" fontId="1" fillId="0" borderId="0" xfId="0" applyFont="1" applyAlignment="1">
      <alignment horizontal="center" vertical="center" wrapText="1"/>
    </xf>
    <xf numFmtId="0" fontId="12" fillId="8" borderId="0" xfId="0" applyFont="1" applyFill="1" applyAlignment="1">
      <alignment vertical="center"/>
    </xf>
    <xf numFmtId="0" fontId="12" fillId="8" borderId="0" xfId="0" applyFont="1" applyFill="1" applyAlignment="1">
      <alignment horizontal="center" vertical="center"/>
    </xf>
    <xf numFmtId="0" fontId="1" fillId="2" borderId="0" xfId="0" applyFont="1" applyFill="1" applyAlignment="1">
      <alignment vertical="center"/>
    </xf>
    <xf numFmtId="10" fontId="1" fillId="2" borderId="0" xfId="0" applyNumberFormat="1" applyFont="1" applyFill="1" applyAlignment="1">
      <alignment horizontal="center" vertical="center"/>
    </xf>
    <xf numFmtId="1" fontId="12" fillId="8" borderId="0" xfId="1" applyNumberFormat="1" applyFont="1" applyFill="1" applyAlignment="1">
      <alignment horizontal="center" vertical="center"/>
    </xf>
    <xf numFmtId="0" fontId="12" fillId="8" borderId="0" xfId="0" applyFont="1" applyFill="1" applyAlignment="1">
      <alignment horizontal="center" vertical="center" wrapText="1"/>
    </xf>
    <xf numFmtId="0" fontId="2" fillId="0" borderId="0" xfId="0" applyFont="1" applyAlignment="1">
      <alignment vertical="center"/>
    </xf>
    <xf numFmtId="166"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3" fillId="0" borderId="0" xfId="2" applyAlignment="1">
      <alignment vertical="center" wrapText="1"/>
    </xf>
    <xf numFmtId="0" fontId="0" fillId="0" borderId="0" xfId="0" applyAlignment="1">
      <alignment horizontal="left" vertical="center" wrapText="1"/>
    </xf>
    <xf numFmtId="9" fontId="0" fillId="0" borderId="0" xfId="1" applyFont="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1" fillId="0" borderId="0" xfId="0" applyFont="1" applyAlignment="1">
      <alignment vertical="center" wrapText="1"/>
    </xf>
    <xf numFmtId="0" fontId="12" fillId="8" borderId="0" xfId="0" applyFont="1" applyFill="1" applyAlignment="1">
      <alignment vertical="center" wrapText="1"/>
    </xf>
    <xf numFmtId="0" fontId="0" fillId="0" borderId="0" xfId="0" applyAlignment="1">
      <alignment vertical="center" wrapText="1"/>
    </xf>
    <xf numFmtId="0" fontId="13" fillId="0" borderId="0" xfId="2" applyAlignment="1">
      <alignment vertical="center"/>
    </xf>
    <xf numFmtId="0" fontId="0" fillId="0" borderId="0" xfId="0" applyFill="1" applyAlignment="1">
      <alignment horizontal="center" vertical="center"/>
    </xf>
    <xf numFmtId="14" fontId="0" fillId="0" borderId="0" xfId="0" applyNumberFormat="1" applyAlignment="1">
      <alignment vertical="center"/>
    </xf>
    <xf numFmtId="0" fontId="3" fillId="5" borderId="0" xfId="0" applyFont="1" applyFill="1" applyAlignment="1">
      <alignment vertical="center"/>
    </xf>
    <xf numFmtId="0" fontId="4" fillId="5" borderId="0" xfId="0" applyFont="1" applyFill="1" applyAlignment="1">
      <alignment vertical="center"/>
    </xf>
    <xf numFmtId="0" fontId="4" fillId="5" borderId="0" xfId="0" applyFont="1" applyFill="1" applyAlignment="1">
      <alignment horizontal="center" vertical="center"/>
    </xf>
    <xf numFmtId="0" fontId="2" fillId="0" borderId="0" xfId="0" applyFont="1" applyAlignment="1">
      <alignment horizontal="left" vertical="center"/>
    </xf>
    <xf numFmtId="0" fontId="2" fillId="0" borderId="0" xfId="0" applyFont="1" applyFill="1" applyAlignment="1">
      <alignment horizontal="center" vertical="center"/>
    </xf>
    <xf numFmtId="0" fontId="15" fillId="0" borderId="0" xfId="0" applyFont="1" applyAlignment="1">
      <alignment vertical="center"/>
    </xf>
    <xf numFmtId="0" fontId="1" fillId="2" borderId="0" xfId="0" applyFont="1" applyFill="1" applyAlignment="1">
      <alignment horizontal="center" vertical="center"/>
    </xf>
    <xf numFmtId="0" fontId="11" fillId="7" borderId="0" xfId="0" applyFont="1" applyFill="1" applyAlignment="1">
      <alignment horizontal="center" vertical="center"/>
    </xf>
    <xf numFmtId="0" fontId="11" fillId="7" borderId="0" xfId="0" applyFont="1" applyFill="1" applyAlignment="1">
      <alignment vertical="center"/>
    </xf>
    <xf numFmtId="164" fontId="0" fillId="0" borderId="0" xfId="0" applyNumberFormat="1" applyAlignment="1">
      <alignment horizontal="center" vertical="center"/>
    </xf>
    <xf numFmtId="2" fontId="0" fillId="0" borderId="0" xfId="0" applyNumberFormat="1" applyAlignment="1">
      <alignment horizontal="center" vertical="center"/>
    </xf>
    <xf numFmtId="1" fontId="1" fillId="2" borderId="0" xfId="0" applyNumberFormat="1" applyFont="1" applyFill="1" applyAlignment="1">
      <alignment horizontal="center" vertical="center"/>
    </xf>
    <xf numFmtId="1" fontId="11" fillId="7" borderId="0" xfId="0" applyNumberFormat="1" applyFont="1" applyFill="1" applyAlignment="1">
      <alignment horizontal="center" vertical="center"/>
    </xf>
    <xf numFmtId="166" fontId="0" fillId="0" borderId="0" xfId="1" applyNumberFormat="1" applyFont="1" applyFill="1" applyAlignment="1">
      <alignment horizontal="center" vertical="center"/>
    </xf>
    <xf numFmtId="1" fontId="0" fillId="0" borderId="0" xfId="1" applyNumberFormat="1" applyFont="1" applyFill="1" applyAlignment="1">
      <alignment horizontal="center" vertical="center"/>
    </xf>
    <xf numFmtId="0" fontId="16" fillId="0" borderId="0" xfId="0" applyFont="1" applyAlignment="1">
      <alignment vertical="center"/>
    </xf>
    <xf numFmtId="0" fontId="14" fillId="0" borderId="0" xfId="0" applyFont="1" applyAlignment="1">
      <alignment horizontal="left" vertical="center"/>
    </xf>
    <xf numFmtId="0" fontId="0" fillId="0" borderId="0" xfId="0"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1" fillId="0" borderId="0" xfId="0" applyFont="1" applyFill="1" applyAlignment="1">
      <alignment vertical="center"/>
    </xf>
    <xf numFmtId="0" fontId="1" fillId="0" borderId="0" xfId="0" applyFont="1" applyAlignment="1">
      <alignment horizontal="left" vertical="center"/>
    </xf>
    <xf numFmtId="0" fontId="15" fillId="0" borderId="0" xfId="0" applyFont="1" applyAlignment="1">
      <alignment vertical="center" wrapText="1"/>
    </xf>
    <xf numFmtId="0" fontId="11" fillId="7" borderId="0" xfId="0" applyFont="1" applyFill="1" applyAlignment="1">
      <alignment vertical="center" wrapText="1"/>
    </xf>
    <xf numFmtId="0" fontId="16" fillId="0" borderId="0" xfId="0" applyFont="1" applyAlignment="1">
      <alignment vertical="center" wrapText="1"/>
    </xf>
    <xf numFmtId="10" fontId="1" fillId="0" borderId="0" xfId="0" applyNumberFormat="1" applyFont="1" applyFill="1" applyAlignment="1">
      <alignment horizontal="center" vertical="center"/>
    </xf>
    <xf numFmtId="0" fontId="0" fillId="0" borderId="0" xfId="0" applyFill="1" applyAlignment="1">
      <alignment vertical="center" wrapText="1"/>
    </xf>
    <xf numFmtId="0" fontId="2" fillId="9" borderId="0" xfId="0" applyFont="1" applyFill="1" applyAlignment="1">
      <alignment vertical="center"/>
    </xf>
    <xf numFmtId="166" fontId="0" fillId="9" borderId="0" xfId="1" applyNumberFormat="1" applyFont="1" applyFill="1" applyAlignment="1">
      <alignment horizontal="center" vertical="center"/>
    </xf>
    <xf numFmtId="1" fontId="0" fillId="9" borderId="0" xfId="1" applyNumberFormat="1" applyFont="1" applyFill="1" applyAlignment="1">
      <alignment horizontal="center" vertical="center"/>
    </xf>
    <xf numFmtId="0" fontId="0" fillId="9" borderId="0" xfId="0" applyFill="1" applyAlignment="1">
      <alignment horizontal="center" vertical="center" wrapText="1"/>
    </xf>
    <xf numFmtId="0" fontId="0" fillId="9" borderId="0" xfId="0" applyFill="1" applyAlignment="1">
      <alignment vertical="center" wrapText="1"/>
    </xf>
    <xf numFmtId="0" fontId="0" fillId="9" borderId="0" xfId="0" applyFill="1" applyAlignment="1">
      <alignment vertical="center"/>
    </xf>
    <xf numFmtId="9" fontId="0" fillId="9" borderId="0" xfId="1" applyFont="1" applyFill="1" applyAlignment="1">
      <alignment horizontal="center" vertical="center"/>
    </xf>
    <xf numFmtId="0" fontId="0" fillId="0" borderId="0" xfId="0" applyAlignment="1">
      <alignment horizontal="left" vertical="center" wrapText="1"/>
    </xf>
    <xf numFmtId="0" fontId="17" fillId="0" borderId="0" xfId="2" applyFont="1" applyAlignment="1">
      <alignment vertical="center"/>
    </xf>
    <xf numFmtId="0" fontId="17" fillId="0" borderId="0" xfId="2" applyFont="1" applyAlignment="1">
      <alignment vertical="center" wrapText="1"/>
    </xf>
    <xf numFmtId="9" fontId="0" fillId="0" borderId="0" xfId="0" applyNumberFormat="1" applyAlignment="1">
      <alignment vertical="center"/>
    </xf>
    <xf numFmtId="14" fontId="1" fillId="0" borderId="0" xfId="0" applyNumberFormat="1" applyFont="1" applyAlignment="1">
      <alignment vertical="center"/>
    </xf>
    <xf numFmtId="9" fontId="1" fillId="0" borderId="0" xfId="1" applyFont="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center" wrapText="1"/>
    </xf>
    <xf numFmtId="14" fontId="1" fillId="0" borderId="0" xfId="0" applyNumberFormat="1" applyFont="1" applyAlignment="1">
      <alignment horizontal="center" vertical="center"/>
    </xf>
  </cellXfs>
  <cellStyles count="3">
    <cellStyle name="Link" xfId="2" builtinId="8"/>
    <cellStyle name="Prozent" xfId="1" builtinId="5"/>
    <cellStyle name="Standard" xfId="0" builtinId="0"/>
  </cellStyles>
  <dxfs count="122">
    <dxf>
      <fill>
        <patternFill>
          <bgColor rgb="FFFFFF99"/>
        </patternFill>
      </fill>
    </dxf>
    <dxf>
      <fill>
        <patternFill>
          <bgColor rgb="FFFFFF99"/>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
      <fill>
        <patternFill>
          <bgColor rgb="FFFFFF99"/>
        </patternFill>
      </fill>
    </dxf>
    <dxf>
      <font>
        <color rgb="FF006100"/>
      </font>
      <fill>
        <patternFill>
          <bgColor rgb="FFC6EFCE"/>
        </patternFill>
      </fill>
    </dxf>
  </dxfs>
  <tableStyles count="0" defaultTableStyle="TableStyleMedium2" defaultPivotStyle="PivotStyleLight16"/>
  <colors>
    <mruColors>
      <color rgb="FFFFFF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pringlane.de/magazin/rezeptideen/cheesecake-frozen-joghurt/" TargetMode="External"/><Relationship Id="rId3" Type="http://schemas.openxmlformats.org/officeDocument/2006/relationships/hyperlink" Target="http://zweifachzucker.blogspot.com/2012/07/speiseeis-trockemasse.html?q=eis" TargetMode="External"/><Relationship Id="rId7" Type="http://schemas.openxmlformats.org/officeDocument/2006/relationships/hyperlink" Target="https://www.springlane.de/magazin/rezeptideen/frozen-joghurt-mango-lassi/" TargetMode="External"/><Relationship Id="rId2" Type="http://schemas.openxmlformats.org/officeDocument/2006/relationships/hyperlink" Target="http://zweifachzucker.blogspot.com/2014/07/manna-eis-vanillerezeptur.html?q=tonkabohne" TargetMode="External"/><Relationship Id="rId1" Type="http://schemas.openxmlformats.org/officeDocument/2006/relationships/hyperlink" Target="http://zweifachzucker.blogspot.com/2014/07/manna-eis-vanillerezeptur.html?q=tonkabohne" TargetMode="External"/><Relationship Id="rId6" Type="http://schemas.openxmlformats.org/officeDocument/2006/relationships/hyperlink" Target="https://www.springlane.de/magazin/rezeptideen/frozen-joghurt-selber-machen/" TargetMode="External"/><Relationship Id="rId5" Type="http://schemas.openxmlformats.org/officeDocument/2006/relationships/hyperlink" Target="http://www.shareliterature.de/" TargetMode="External"/><Relationship Id="rId4" Type="http://schemas.openxmlformats.org/officeDocument/2006/relationships/hyperlink" Target="http://www.hkierey.de/"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hkierey.de/" TargetMode="External"/><Relationship Id="rId2" Type="http://schemas.openxmlformats.org/officeDocument/2006/relationships/hyperlink" Target="https://www.eis-machen.de/2011/06/eis-rezept-mango-sorbet-mit-und-ohne-eismaschine-fertig/" TargetMode="External"/><Relationship Id="rId1" Type="http://schemas.openxmlformats.org/officeDocument/2006/relationships/hyperlink" Target="http://zweifachzucker.blogspot.com/2012/08/sorbet-oder-fruchteis.html?q=eis" TargetMode="External"/><Relationship Id="rId5" Type="http://schemas.openxmlformats.org/officeDocument/2006/relationships/printerSettings" Target="../printerSettings/printerSettings2.bin"/><Relationship Id="rId4" Type="http://schemas.openxmlformats.org/officeDocument/2006/relationships/hyperlink" Target="http://www.shareliterature.d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naehrwertrechner.de/naehrwerte/Erdbeere+frisch/" TargetMode="External"/><Relationship Id="rId13" Type="http://schemas.openxmlformats.org/officeDocument/2006/relationships/hyperlink" Target="https://www.naehrwertrechner.de/naehrwerte/Zitrone+Fruchtsaft/N%C3%A4hrwertampel/?menge=100" TargetMode="External"/><Relationship Id="rId18" Type="http://schemas.openxmlformats.org/officeDocument/2006/relationships/hyperlink" Target="https://www.naehrwertrechner.de/naehrwerte/Aprikose+roh/" TargetMode="External"/><Relationship Id="rId26" Type="http://schemas.openxmlformats.org/officeDocument/2006/relationships/hyperlink" Target="https://www.naehrwertrechner.de/naehrwerte/Orange+Fruchtsaft/" TargetMode="External"/><Relationship Id="rId39" Type="http://schemas.openxmlformats.org/officeDocument/2006/relationships/hyperlink" Target="https://www.naehrwertrechner.de/naehrwerte/Mandel+s%C3%BC%C3%9F+roh/" TargetMode="External"/><Relationship Id="rId3" Type="http://schemas.openxmlformats.org/officeDocument/2006/relationships/hyperlink" Target="https://www.naehrwertrechner.de/naehrwerte/Schlagsahne+30+%25+Fett/" TargetMode="External"/><Relationship Id="rId21" Type="http://schemas.openxmlformats.org/officeDocument/2006/relationships/hyperlink" Target="https://www.naehrwertrechner.de/naehrwerte/Salz/" TargetMode="External"/><Relationship Id="rId34" Type="http://schemas.openxmlformats.org/officeDocument/2006/relationships/hyperlink" Target="https://www.naehrwertrechner.de/naehrwerte/Joghurt+10%25+Fett/" TargetMode="External"/><Relationship Id="rId7" Type="http://schemas.openxmlformats.org/officeDocument/2006/relationships/hyperlink" Target="https://www.naehrwertrechner.de/naehrwerte/Honig/" TargetMode="External"/><Relationship Id="rId12" Type="http://schemas.openxmlformats.org/officeDocument/2006/relationships/hyperlink" Target="https://www.fettrechner.de/kalorien/Sanatura/Inulin/50455?suchbegriff=inulin" TargetMode="External"/><Relationship Id="rId17" Type="http://schemas.openxmlformats.org/officeDocument/2006/relationships/hyperlink" Target="https://www.naehrwertrechner.de/naehrwerte/Mango+frisch/" TargetMode="External"/><Relationship Id="rId25" Type="http://schemas.openxmlformats.org/officeDocument/2006/relationships/hyperlink" Target="https://www.naehrwertrechner.de/naehrwerte/Orangenschale+gerieben/" TargetMode="External"/><Relationship Id="rId33" Type="http://schemas.openxmlformats.org/officeDocument/2006/relationships/hyperlink" Target="http://www.shareliterature.de/" TargetMode="External"/><Relationship Id="rId38" Type="http://schemas.openxmlformats.org/officeDocument/2006/relationships/hyperlink" Target="https://www.naehrwertrechner.de/naehrwerte/Butter/" TargetMode="External"/><Relationship Id="rId2" Type="http://schemas.openxmlformats.org/officeDocument/2006/relationships/hyperlink" Target="https://www.naehrwertrechner.de/naehrwerte/Buttermilch/" TargetMode="External"/><Relationship Id="rId16" Type="http://schemas.openxmlformats.org/officeDocument/2006/relationships/hyperlink" Target="https://www.naehrwertrechner.de/naehrwerte/Himbeere+frisch/" TargetMode="External"/><Relationship Id="rId20" Type="http://schemas.openxmlformats.org/officeDocument/2006/relationships/hyperlink" Target="https://www.naehrwertrechner.de/naehrwerte/H%C3%BChnerei+Eigelb+frisch/" TargetMode="External"/><Relationship Id="rId29" Type="http://schemas.openxmlformats.org/officeDocument/2006/relationships/hyperlink" Target="https://www.naehrwertrechner.de/naehrwerte/Halbbitter-Kuvert%C3%BCre/" TargetMode="External"/><Relationship Id="rId41" Type="http://schemas.openxmlformats.org/officeDocument/2006/relationships/printerSettings" Target="../printerSettings/printerSettings3.bin"/><Relationship Id="rId1" Type="http://schemas.openxmlformats.org/officeDocument/2006/relationships/hyperlink" Target="https://www.naehrwertrechner.de/naehrwerte/Kuhmilch/?menge=100" TargetMode="External"/><Relationship Id="rId6" Type="http://schemas.openxmlformats.org/officeDocument/2006/relationships/hyperlink" Target="https://www.naehrwertrechner.de/naehrwerte/Kakaopulver+stark+ent%C3%B6lt/" TargetMode="External"/><Relationship Id="rId11" Type="http://schemas.openxmlformats.org/officeDocument/2006/relationships/hyperlink" Target="https://www.naehrwertrechner.de/naehrwerte/Magermilchpulver/" TargetMode="External"/><Relationship Id="rId24" Type="http://schemas.openxmlformats.org/officeDocument/2006/relationships/hyperlink" Target="https://www.naehrwertrechner.de/naehrwerte/Orange%2C+Apfelsine/" TargetMode="External"/><Relationship Id="rId32" Type="http://schemas.openxmlformats.org/officeDocument/2006/relationships/hyperlink" Target="http://www.hkierey.de/" TargetMode="External"/><Relationship Id="rId37" Type="http://schemas.openxmlformats.org/officeDocument/2006/relationships/hyperlink" Target="https://www.naehrwertrechner.de/naehrwerte/Kondensmilch+gezuckert+10+%25+Fett/" TargetMode="External"/><Relationship Id="rId40" Type="http://schemas.openxmlformats.org/officeDocument/2006/relationships/hyperlink" Target="https://www.naehrwertrechner.de/naehrwerte/Eier/" TargetMode="External"/><Relationship Id="rId5" Type="http://schemas.openxmlformats.org/officeDocument/2006/relationships/hyperlink" Target="https://www.naehrwertrechner.de/naehrwerte/Zucker+braun+Rohzucker/" TargetMode="External"/><Relationship Id="rId15" Type="http://schemas.openxmlformats.org/officeDocument/2006/relationships/hyperlink" Target="https://www.naehrwertrechner.de/naehrwerte/Heidelbeere+frisch/" TargetMode="External"/><Relationship Id="rId23" Type="http://schemas.openxmlformats.org/officeDocument/2006/relationships/hyperlink" Target="https://www.naehrwertrechner.de/naehrwerte/Vanilleschote/" TargetMode="External"/><Relationship Id="rId28" Type="http://schemas.openxmlformats.org/officeDocument/2006/relationships/hyperlink" Target="https://www.naehrwertrechner.de/naehrwerte/Ahornsirup/" TargetMode="External"/><Relationship Id="rId36" Type="http://schemas.openxmlformats.org/officeDocument/2006/relationships/hyperlink" Target="https://www.naehrwertrechner.de/naehrwerte/Frischk%C3%A4se+Doppelrahmstufe/" TargetMode="External"/><Relationship Id="rId10" Type="http://schemas.openxmlformats.org/officeDocument/2006/relationships/hyperlink" Target="https://www.naehrwertrechner.de/naehrwerte/Glukosesirup+hell/" TargetMode="External"/><Relationship Id="rId19" Type="http://schemas.openxmlformats.org/officeDocument/2006/relationships/hyperlink" Target="https://www.naehrwertrechner.de/naehrwerte/Kirschen/" TargetMode="External"/><Relationship Id="rId31" Type="http://schemas.openxmlformats.org/officeDocument/2006/relationships/hyperlink" Target="https://www.naehrwertrechner.de/naehrwerte/Sauerkirsche/" TargetMode="External"/><Relationship Id="rId4" Type="http://schemas.openxmlformats.org/officeDocument/2006/relationships/hyperlink" Target="https://www.naehrwertrechner.de/naehrwerte/Zucker+wei%C3%9F/" TargetMode="External"/><Relationship Id="rId9" Type="http://schemas.openxmlformats.org/officeDocument/2006/relationships/hyperlink" Target="https://www.fettrechner.de/kalorien/M%C3%BCller%27s+M%C3%BChle/Traubenzucker/50341?suchbegriff=dextrose" TargetMode="External"/><Relationship Id="rId14" Type="http://schemas.openxmlformats.org/officeDocument/2006/relationships/hyperlink" Target="https://www.naehrwertrechner.de/naehrwerte/Banane/" TargetMode="External"/><Relationship Id="rId22" Type="http://schemas.openxmlformats.org/officeDocument/2006/relationships/hyperlink" Target="https://www.naehrwertrechner.de/naehrwerte/Zitronenschale/" TargetMode="External"/><Relationship Id="rId27" Type="http://schemas.openxmlformats.org/officeDocument/2006/relationships/hyperlink" Target="https://www.naehrwertrechner.de/naehrwerte/Apfel/" TargetMode="External"/><Relationship Id="rId30" Type="http://schemas.openxmlformats.org/officeDocument/2006/relationships/hyperlink" Target="https://www.naehrwertrechner.de/naehrwerte/Nougat/" TargetMode="External"/><Relationship Id="rId35" Type="http://schemas.openxmlformats.org/officeDocument/2006/relationships/hyperlink" Target="https://www.naehrwertrechner.de/naehrwerte/Limette+Fruchtsaf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hareliterature.de/" TargetMode="External"/><Relationship Id="rId1" Type="http://schemas.openxmlformats.org/officeDocument/2006/relationships/hyperlink" Target="http://www.hkierey.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hareliterature.de/" TargetMode="External"/><Relationship Id="rId1" Type="http://schemas.openxmlformats.org/officeDocument/2006/relationships/hyperlink" Target="http://www.hkierey.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16"/>
  <sheetViews>
    <sheetView tabSelected="1" topLeftCell="A276" zoomScaleNormal="100" workbookViewId="0">
      <selection activeCell="A281" sqref="A281:XFD281"/>
    </sheetView>
  </sheetViews>
  <sheetFormatPr baseColWidth="10" defaultRowHeight="14.4" x14ac:dyDescent="0.3"/>
  <cols>
    <col min="1" max="1" width="5" style="51" customWidth="1"/>
    <col min="2" max="2" width="4.21875" style="55" customWidth="1"/>
    <col min="3" max="3" width="20.6640625" style="51" customWidth="1"/>
    <col min="4" max="4" width="11.5546875" style="55"/>
    <col min="5" max="5" width="5.21875" style="55" customWidth="1"/>
    <col min="6" max="6" width="11.5546875" style="80"/>
    <col min="7" max="7" width="7.44140625" style="51" customWidth="1"/>
    <col min="8" max="8" width="21.6640625" style="51" customWidth="1"/>
    <col min="9" max="9" width="10.5546875" style="51" customWidth="1"/>
    <col min="10" max="10" width="6.33203125" style="51" customWidth="1"/>
    <col min="11" max="11" width="31.21875" style="59" customWidth="1"/>
    <col min="12" max="12" width="11.33203125" style="55" customWidth="1"/>
    <col min="13" max="13" width="6.44140625" style="55" customWidth="1"/>
    <col min="14" max="17" width="11.5546875" style="51"/>
    <col min="18" max="18" width="4.21875" style="51" customWidth="1"/>
    <col min="19" max="19" width="24.109375" style="51" customWidth="1"/>
    <col min="20" max="20" width="10.77734375" style="51" customWidth="1"/>
    <col min="21" max="21" width="5" style="51" customWidth="1"/>
    <col min="22" max="16384" width="11.5546875" style="51"/>
  </cols>
  <sheetData>
    <row r="1" spans="1:21" ht="28.8" x14ac:dyDescent="0.3">
      <c r="A1" s="32" t="s">
        <v>49</v>
      </c>
      <c r="H1" s="37" t="s">
        <v>212</v>
      </c>
      <c r="I1" s="100" t="s">
        <v>208</v>
      </c>
      <c r="J1" s="37"/>
      <c r="K1" s="101" t="s">
        <v>209</v>
      </c>
      <c r="L1" s="86" t="s">
        <v>210</v>
      </c>
      <c r="M1" s="39"/>
      <c r="N1" s="37"/>
      <c r="U1" s="102"/>
    </row>
    <row r="2" spans="1:21" x14ac:dyDescent="0.3">
      <c r="A2" s="51" t="s">
        <v>211</v>
      </c>
      <c r="B2" s="48"/>
      <c r="D2" s="62">
        <v>43659</v>
      </c>
    </row>
    <row r="3" spans="1:21" s="82" customFormat="1" ht="18" x14ac:dyDescent="0.3">
      <c r="A3" s="81" t="s">
        <v>162</v>
      </c>
      <c r="D3" s="83"/>
      <c r="E3" s="83"/>
      <c r="K3" s="84"/>
      <c r="L3" s="83"/>
      <c r="M3" s="83"/>
    </row>
    <row r="5" spans="1:21" x14ac:dyDescent="0.3">
      <c r="B5" s="86" t="s">
        <v>160</v>
      </c>
      <c r="D5" s="30" t="s">
        <v>174</v>
      </c>
    </row>
    <row r="7" spans="1:21" ht="18.600000000000001" thickBot="1" x14ac:dyDescent="0.35">
      <c r="B7" s="79" t="s">
        <v>15</v>
      </c>
      <c r="F7" s="67" t="s">
        <v>79</v>
      </c>
      <c r="H7" s="79"/>
      <c r="K7" s="87" t="s">
        <v>140</v>
      </c>
      <c r="L7" s="67" t="s">
        <v>269</v>
      </c>
      <c r="M7" s="67">
        <v>0.9</v>
      </c>
    </row>
    <row r="8" spans="1:21" x14ac:dyDescent="0.3">
      <c r="B8" s="69" t="s">
        <v>9</v>
      </c>
      <c r="C8" s="44" t="s">
        <v>10</v>
      </c>
      <c r="D8" s="69" t="s">
        <v>11</v>
      </c>
      <c r="E8" s="69" t="s">
        <v>1</v>
      </c>
      <c r="F8" s="70" t="s">
        <v>81</v>
      </c>
      <c r="G8" s="71" t="s">
        <v>82</v>
      </c>
      <c r="H8" s="70" t="s">
        <v>83</v>
      </c>
      <c r="I8" s="71" t="s">
        <v>84</v>
      </c>
      <c r="J8" s="71" t="s">
        <v>80</v>
      </c>
      <c r="K8" s="88" t="s">
        <v>87</v>
      </c>
      <c r="L8" s="69" t="s">
        <v>11</v>
      </c>
      <c r="M8" s="69" t="s">
        <v>1</v>
      </c>
      <c r="N8" s="106" t="s">
        <v>273</v>
      </c>
      <c r="O8" s="107"/>
      <c r="P8" s="107"/>
      <c r="Q8" s="107"/>
      <c r="R8" s="108"/>
    </row>
    <row r="9" spans="1:21" x14ac:dyDescent="0.3">
      <c r="B9" s="55">
        <v>1</v>
      </c>
      <c r="C9" s="51" t="s">
        <v>39</v>
      </c>
      <c r="D9" s="55">
        <v>700</v>
      </c>
      <c r="E9" s="55" t="s">
        <v>1</v>
      </c>
      <c r="F9" s="61">
        <f>$D9*VLOOKUP($C9,Eisbilanzierung!$A:$F,2,FALSE)</f>
        <v>609</v>
      </c>
      <c r="G9" s="61">
        <f>$D9*VLOOKUP($C9,Eisbilanzierung!$A:$F,3,FALSE)</f>
        <v>33.6</v>
      </c>
      <c r="H9" s="61">
        <f>$D9*VLOOKUP($C9,Eisbilanzierung!$A:$F,4,FALSE)</f>
        <v>24.500000000000004</v>
      </c>
      <c r="I9" s="61">
        <f>$D9*VLOOKUP($C9,Eisbilanzierung!$A:$F,5,FALSE)</f>
        <v>91</v>
      </c>
      <c r="J9" s="61">
        <f>$D9*VLOOKUP($C9,Eisbilanzierung!$A:$F,6,FALSE)/100</f>
        <v>448</v>
      </c>
      <c r="L9" s="72">
        <f>$M7*D9</f>
        <v>630</v>
      </c>
      <c r="M9" s="72" t="str">
        <f>E9</f>
        <v>g</v>
      </c>
      <c r="N9" s="109"/>
      <c r="O9" s="110"/>
      <c r="P9" s="110"/>
      <c r="Q9" s="110"/>
      <c r="R9" s="111"/>
    </row>
    <row r="10" spans="1:21" x14ac:dyDescent="0.3">
      <c r="B10" s="55">
        <v>2</v>
      </c>
      <c r="C10" s="51" t="s">
        <v>116</v>
      </c>
      <c r="D10" s="55">
        <v>100</v>
      </c>
      <c r="E10" s="55" t="s">
        <v>1</v>
      </c>
      <c r="F10" s="61">
        <f>$D10*VLOOKUP($C10,Eisbilanzierung!$A:$F,2,FALSE)</f>
        <v>64</v>
      </c>
      <c r="G10" s="61">
        <f>$D10*VLOOKUP($C10,Eisbilanzierung!$A:$F,3,FALSE)</f>
        <v>3.2</v>
      </c>
      <c r="H10" s="61">
        <f>$D10*VLOOKUP($C10,Eisbilanzierung!$A:$F,4,FALSE)</f>
        <v>30</v>
      </c>
      <c r="I10" s="61">
        <f>$D10*VLOOKUP($C10,Eisbilanzierung!$A:$F,5,FALSE)</f>
        <v>36</v>
      </c>
      <c r="J10" s="61">
        <f>$D10*VLOOKUP($C10,Eisbilanzierung!$A:$F,6,FALSE)/100</f>
        <v>288</v>
      </c>
      <c r="L10" s="72">
        <f>$M7*D10</f>
        <v>90</v>
      </c>
      <c r="M10" s="72" t="str">
        <f t="shared" ref="M10:M17" si="0">E10</f>
        <v>g</v>
      </c>
      <c r="N10" s="109"/>
      <c r="O10" s="110"/>
      <c r="P10" s="110"/>
      <c r="Q10" s="110"/>
      <c r="R10" s="111"/>
    </row>
    <row r="11" spans="1:21" x14ac:dyDescent="0.3">
      <c r="B11" s="55">
        <v>3</v>
      </c>
      <c r="C11" s="51" t="s">
        <v>70</v>
      </c>
      <c r="D11" s="55">
        <v>160</v>
      </c>
      <c r="E11" s="55" t="s">
        <v>1</v>
      </c>
      <c r="F11" s="61">
        <f>$D11*VLOOKUP($C11,Eisbilanzierung!$A:$F,2,FALSE)</f>
        <v>0</v>
      </c>
      <c r="G11" s="61">
        <f>$D11*VLOOKUP($C11,Eisbilanzierung!$A:$F,3,FALSE)</f>
        <v>160</v>
      </c>
      <c r="H11" s="61">
        <f>$D11*VLOOKUP($C11,Eisbilanzierung!$A:$F,4,FALSE)</f>
        <v>0</v>
      </c>
      <c r="I11" s="61">
        <f>$D11*VLOOKUP($C11,Eisbilanzierung!$A:$F,5,FALSE)</f>
        <v>160</v>
      </c>
      <c r="J11" s="61">
        <f>$D11*VLOOKUP($C11,Eisbilanzierung!$A:$F,6,FALSE)/100</f>
        <v>648</v>
      </c>
      <c r="L11" s="72">
        <f>$M7*D11</f>
        <v>144</v>
      </c>
      <c r="M11" s="72" t="str">
        <f t="shared" si="0"/>
        <v>g</v>
      </c>
      <c r="N11" s="109"/>
      <c r="O11" s="110"/>
      <c r="P11" s="110"/>
      <c r="Q11" s="110"/>
      <c r="R11" s="111"/>
    </row>
    <row r="12" spans="1:21" x14ac:dyDescent="0.3">
      <c r="B12" s="55">
        <v>4</v>
      </c>
      <c r="C12" s="51" t="s">
        <v>3</v>
      </c>
      <c r="D12" s="55">
        <v>35</v>
      </c>
      <c r="E12" s="55" t="s">
        <v>1</v>
      </c>
      <c r="F12" s="61">
        <f>$D12*VLOOKUP($C12,Eisbilanzierung!$A:$F,2,FALSE)</f>
        <v>0</v>
      </c>
      <c r="G12" s="61">
        <f>$D12*VLOOKUP($C12,Eisbilanzierung!$A:$F,3,FALSE)</f>
        <v>32.024999999999999</v>
      </c>
      <c r="H12" s="61">
        <f>$D12*VLOOKUP($C12,Eisbilanzierung!$A:$F,4,FALSE)</f>
        <v>0</v>
      </c>
      <c r="I12" s="61">
        <f>$D12*VLOOKUP($C12,Eisbilanzierung!$A:$F,5,FALSE)</f>
        <v>35</v>
      </c>
      <c r="J12" s="61">
        <f>$D12*VLOOKUP($C12,Eisbilanzierung!$A:$F,6,FALSE)/100</f>
        <v>128.1</v>
      </c>
      <c r="L12" s="72">
        <f>$M7*D12</f>
        <v>31.5</v>
      </c>
      <c r="M12" s="72" t="str">
        <f t="shared" si="0"/>
        <v>g</v>
      </c>
      <c r="N12" s="109"/>
      <c r="O12" s="110"/>
      <c r="P12" s="110"/>
      <c r="Q12" s="110"/>
      <c r="R12" s="111"/>
    </row>
    <row r="13" spans="1:21" x14ac:dyDescent="0.3">
      <c r="B13" s="55">
        <v>5</v>
      </c>
      <c r="C13" s="51" t="s">
        <v>2</v>
      </c>
      <c r="D13" s="55">
        <v>16.5</v>
      </c>
      <c r="E13" s="55" t="s">
        <v>1</v>
      </c>
      <c r="F13" s="61">
        <f>$D13*VLOOKUP($C13,Eisbilanzierung!$A:$F,2,FALSE)</f>
        <v>0.33</v>
      </c>
      <c r="G13" s="61">
        <f>$D13*VLOOKUP($C13,Eisbilanzierung!$A:$F,3,FALSE)</f>
        <v>8.4975000000000005</v>
      </c>
      <c r="H13" s="61">
        <f>$D13*VLOOKUP($C13,Eisbilanzierung!$A:$F,4,FALSE)</f>
        <v>0.14849999999999999</v>
      </c>
      <c r="I13" s="61">
        <f>$D13*VLOOKUP($C13,Eisbilanzierung!$A:$F,5,FALSE)</f>
        <v>16.169999999999998</v>
      </c>
      <c r="J13" s="61">
        <f>$D13*VLOOKUP($C13,Eisbilanzierung!$A:$F,6,FALSE)/100</f>
        <v>60.72</v>
      </c>
      <c r="L13" s="72">
        <f>$M7*D13</f>
        <v>14.85</v>
      </c>
      <c r="M13" s="72" t="str">
        <f t="shared" si="0"/>
        <v>g</v>
      </c>
      <c r="N13" s="109"/>
      <c r="O13" s="110"/>
      <c r="P13" s="110"/>
      <c r="Q13" s="110"/>
      <c r="R13" s="111"/>
    </row>
    <row r="14" spans="1:21" x14ac:dyDescent="0.3">
      <c r="B14" s="55">
        <v>6</v>
      </c>
      <c r="C14" s="51" t="s">
        <v>0</v>
      </c>
      <c r="D14" s="72">
        <v>20</v>
      </c>
      <c r="E14" s="55" t="s">
        <v>1</v>
      </c>
      <c r="F14" s="61">
        <f>$D14*VLOOKUP($C14,Eisbilanzierung!$A:$F,2,FALSE)</f>
        <v>0</v>
      </c>
      <c r="G14" s="61">
        <f>$D14*VLOOKUP($C14,Eisbilanzierung!$A:$F,3,FALSE)</f>
        <v>0</v>
      </c>
      <c r="H14" s="61">
        <f>$D14*VLOOKUP($C14,Eisbilanzierung!$A:$F,4,FALSE)</f>
        <v>0</v>
      </c>
      <c r="I14" s="61">
        <f>$D14*VLOOKUP($C14,Eisbilanzierung!$A:$F,5,FALSE)</f>
        <v>20</v>
      </c>
      <c r="J14" s="61">
        <f>$D14*VLOOKUP($C14,Eisbilanzierung!$A:$F,6,FALSE)/100</f>
        <v>42</v>
      </c>
      <c r="L14" s="72">
        <f>$M7*D14</f>
        <v>18</v>
      </c>
      <c r="M14" s="72" t="str">
        <f t="shared" si="0"/>
        <v>g</v>
      </c>
      <c r="N14" s="109"/>
      <c r="O14" s="110"/>
      <c r="P14" s="110"/>
      <c r="Q14" s="110"/>
      <c r="R14" s="111"/>
    </row>
    <row r="15" spans="1:21" x14ac:dyDescent="0.3">
      <c r="B15" s="55">
        <v>7</v>
      </c>
      <c r="C15" s="51" t="s">
        <v>24</v>
      </c>
      <c r="D15" s="72">
        <v>30</v>
      </c>
      <c r="E15" s="55" t="s">
        <v>1</v>
      </c>
      <c r="F15" s="61">
        <f>$D15*VLOOKUP($C15,Eisbilanzierung!$A:$F,2,FALSE)</f>
        <v>0</v>
      </c>
      <c r="G15" s="61">
        <f>$D15*VLOOKUP($C15,Eisbilanzierung!$A:$F,3,FALSE)</f>
        <v>27.450000000000003</v>
      </c>
      <c r="H15" s="61">
        <f>$D15*VLOOKUP($C15,Eisbilanzierung!$A:$F,4,FALSE)</f>
        <v>0</v>
      </c>
      <c r="I15" s="61">
        <f>$D15*VLOOKUP($C15,Eisbilanzierung!$A:$F,5,FALSE)</f>
        <v>30</v>
      </c>
      <c r="J15" s="61">
        <f>$D15*VLOOKUP($C15,Eisbilanzierung!$A:$F,6,FALSE)/100</f>
        <v>109.8</v>
      </c>
      <c r="L15" s="72">
        <f>$M7*D15</f>
        <v>27</v>
      </c>
      <c r="M15" s="72" t="str">
        <f t="shared" si="0"/>
        <v>g</v>
      </c>
      <c r="N15" s="109"/>
      <c r="O15" s="110"/>
      <c r="P15" s="110"/>
      <c r="Q15" s="110"/>
      <c r="R15" s="111"/>
    </row>
    <row r="16" spans="1:21" x14ac:dyDescent="0.3">
      <c r="B16" s="55">
        <v>9</v>
      </c>
      <c r="C16" s="36" t="s">
        <v>74</v>
      </c>
      <c r="D16" s="72">
        <v>50</v>
      </c>
      <c r="E16" s="55" t="s">
        <v>1</v>
      </c>
      <c r="F16" s="61">
        <f>$D16*VLOOKUP($C16,Eisbilanzierung!$A:$F,2,FALSE)</f>
        <v>2.5</v>
      </c>
      <c r="G16" s="61">
        <f>$D16*VLOOKUP($C16,Eisbilanzierung!$A:$F,3,FALSE)</f>
        <v>0</v>
      </c>
      <c r="H16" s="61">
        <f>$D16*VLOOKUP($C16,Eisbilanzierung!$A:$F,4,FALSE)</f>
        <v>6</v>
      </c>
      <c r="I16" s="61">
        <f>$D16*VLOOKUP($C16,Eisbilanzierung!$A:$F,5,FALSE)</f>
        <v>47.5</v>
      </c>
      <c r="J16" s="61">
        <f>$D16*VLOOKUP($C16,Eisbilanzierung!$A:$F,6,FALSE)/100</f>
        <v>143</v>
      </c>
      <c r="L16" s="72">
        <f>$M7*D16</f>
        <v>45</v>
      </c>
      <c r="M16" s="72" t="str">
        <f t="shared" si="0"/>
        <v>g</v>
      </c>
      <c r="N16" s="109"/>
      <c r="O16" s="110"/>
      <c r="P16" s="110"/>
      <c r="Q16" s="110"/>
      <c r="R16" s="111"/>
    </row>
    <row r="17" spans="1:21" x14ac:dyDescent="0.3">
      <c r="B17" s="55">
        <v>10</v>
      </c>
      <c r="C17" s="51" t="s">
        <v>120</v>
      </c>
      <c r="D17" s="73">
        <v>0.04</v>
      </c>
      <c r="E17" s="55" t="s">
        <v>1</v>
      </c>
      <c r="F17" s="61">
        <f>$D17*VLOOKUP($C17,Eisbilanzierung!$A:$F,2,FALSE)</f>
        <v>4.0000000000000002E-4</v>
      </c>
      <c r="G17" s="61">
        <f>$D17*VLOOKUP($C17,Eisbilanzierung!$A:$F,3,FALSE)</f>
        <v>0</v>
      </c>
      <c r="H17" s="61">
        <f>$D17*VLOOKUP($C17,Eisbilanzierung!$A:$F,4,FALSE)</f>
        <v>0</v>
      </c>
      <c r="I17" s="61">
        <f>$D17*VLOOKUP($C17,Eisbilanzierung!$A:$F,5,FALSE)</f>
        <v>3.9600000000000003E-2</v>
      </c>
      <c r="J17" s="61">
        <f>$D17*VLOOKUP($C17,Eisbilanzierung!$A:$F,6,FALSE)/100</f>
        <v>0</v>
      </c>
      <c r="K17" s="51" t="s">
        <v>167</v>
      </c>
      <c r="L17" s="72">
        <f>$M7*D17</f>
        <v>3.6000000000000004E-2</v>
      </c>
      <c r="M17" s="72" t="str">
        <f t="shared" si="0"/>
        <v>g</v>
      </c>
      <c r="N17" s="109"/>
      <c r="O17" s="110"/>
      <c r="P17" s="110"/>
      <c r="Q17" s="110"/>
      <c r="R17" s="111"/>
    </row>
    <row r="18" spans="1:21" ht="15" thickBot="1" x14ac:dyDescent="0.35">
      <c r="B18" s="69"/>
      <c r="C18" s="44" t="s">
        <v>7</v>
      </c>
      <c r="D18" s="74">
        <f>SUM(D9:D17)</f>
        <v>1111.54</v>
      </c>
      <c r="E18" s="69" t="s">
        <v>1</v>
      </c>
      <c r="F18" s="75">
        <f>SUM(F9:F17)</f>
        <v>675.83040000000005</v>
      </c>
      <c r="G18" s="75">
        <f>SUM(G9:G17)</f>
        <v>264.77250000000004</v>
      </c>
      <c r="H18" s="75">
        <f>SUM(H9:H17)</f>
        <v>60.648499999999999</v>
      </c>
      <c r="I18" s="75">
        <f>SUM(I9:I17)</f>
        <v>435.70960000000002</v>
      </c>
      <c r="J18" s="75">
        <f>SUM(J9:J17)</f>
        <v>1867.62</v>
      </c>
      <c r="K18" s="88"/>
      <c r="L18" s="74">
        <f>SUM(L9:L17)</f>
        <v>1000.386</v>
      </c>
      <c r="M18" s="69" t="s">
        <v>1</v>
      </c>
      <c r="N18" s="112"/>
      <c r="O18" s="113"/>
      <c r="P18" s="113"/>
      <c r="Q18" s="113"/>
      <c r="R18" s="114"/>
    </row>
    <row r="19" spans="1:21" x14ac:dyDescent="0.3">
      <c r="C19" s="51" t="s">
        <v>114</v>
      </c>
      <c r="F19" s="76">
        <f>F18/$D18</f>
        <v>0.6080126671104954</v>
      </c>
      <c r="G19" s="76">
        <f t="shared" ref="G19:I19" si="1">G18/$D18</f>
        <v>0.23820330352483945</v>
      </c>
      <c r="H19" s="76">
        <f t="shared" si="1"/>
        <v>5.4562588840707485E-2</v>
      </c>
      <c r="I19" s="76">
        <f t="shared" si="1"/>
        <v>0.39198733288950466</v>
      </c>
      <c r="J19" s="77">
        <f>J18/$D18*100</f>
        <v>168.02094391564856</v>
      </c>
      <c r="K19" s="59" t="s">
        <v>227</v>
      </c>
    </row>
    <row r="20" spans="1:21" x14ac:dyDescent="0.3">
      <c r="C20" s="44" t="s">
        <v>58</v>
      </c>
      <c r="F20" s="45">
        <v>0.62</v>
      </c>
      <c r="G20" s="45">
        <v>0.18</v>
      </c>
      <c r="H20" s="45">
        <v>2.4500000000000001E-2</v>
      </c>
      <c r="I20" s="45">
        <v>0.35</v>
      </c>
    </row>
    <row r="21" spans="1:21" x14ac:dyDescent="0.3">
      <c r="C21" s="44" t="s">
        <v>59</v>
      </c>
      <c r="F21" s="45">
        <v>0.65</v>
      </c>
      <c r="G21" s="45">
        <v>0.21</v>
      </c>
      <c r="H21" s="45">
        <v>0.1</v>
      </c>
      <c r="I21" s="45">
        <v>0.38</v>
      </c>
    </row>
    <row r="23" spans="1:21" s="80" customFormat="1" x14ac:dyDescent="0.3">
      <c r="A23" s="51"/>
      <c r="B23" s="51"/>
      <c r="C23" s="51"/>
      <c r="D23" s="55"/>
      <c r="E23" s="55"/>
      <c r="G23" s="51"/>
      <c r="H23" s="51"/>
      <c r="I23" s="51"/>
      <c r="J23" s="51"/>
      <c r="K23" s="59"/>
      <c r="L23" s="55"/>
      <c r="M23" s="55"/>
      <c r="N23" s="51"/>
      <c r="O23" s="51"/>
      <c r="P23" s="51"/>
      <c r="Q23" s="51"/>
      <c r="R23" s="51"/>
      <c r="S23" s="51"/>
      <c r="T23" s="51"/>
      <c r="U23" s="51"/>
    </row>
    <row r="24" spans="1:21" s="80" customFormat="1" x14ac:dyDescent="0.3">
      <c r="A24" s="51"/>
      <c r="B24" s="51"/>
      <c r="C24" s="51" t="s">
        <v>270</v>
      </c>
      <c r="D24" s="55"/>
      <c r="E24" s="55"/>
      <c r="G24" s="51"/>
      <c r="H24" s="51"/>
      <c r="I24" s="51"/>
      <c r="J24" s="51"/>
      <c r="K24" s="59"/>
      <c r="L24" s="55"/>
      <c r="M24" s="55"/>
      <c r="N24" s="51"/>
      <c r="O24" s="51"/>
      <c r="P24" s="51"/>
      <c r="Q24" s="51"/>
      <c r="R24" s="51"/>
      <c r="S24" s="51"/>
      <c r="T24" s="51"/>
      <c r="U24" s="51"/>
    </row>
    <row r="25" spans="1:21" s="80" customFormat="1" x14ac:dyDescent="0.3">
      <c r="A25" s="51"/>
      <c r="B25" s="51"/>
      <c r="C25" s="51" t="s">
        <v>13</v>
      </c>
      <c r="D25" s="55"/>
      <c r="E25" s="55"/>
      <c r="G25" s="51"/>
      <c r="H25" s="51"/>
      <c r="I25" s="51"/>
      <c r="J25" s="51"/>
      <c r="K25" s="59"/>
      <c r="L25" s="55"/>
      <c r="M25" s="55"/>
      <c r="N25" s="51"/>
      <c r="O25" s="51"/>
      <c r="P25" s="51"/>
      <c r="Q25" s="51"/>
      <c r="R25" s="51"/>
      <c r="S25" s="51"/>
      <c r="T25" s="51"/>
      <c r="U25" s="51"/>
    </row>
    <row r="26" spans="1:21" s="80" customFormat="1" x14ac:dyDescent="0.3">
      <c r="A26" s="51"/>
      <c r="B26" s="51"/>
      <c r="C26" s="51" t="s">
        <v>271</v>
      </c>
      <c r="D26" s="55"/>
      <c r="E26" s="55"/>
      <c r="G26" s="51"/>
      <c r="H26" s="51"/>
      <c r="I26" s="51"/>
      <c r="J26" s="51"/>
      <c r="K26" s="59"/>
      <c r="L26" s="55"/>
      <c r="M26" s="55"/>
      <c r="N26" s="51"/>
      <c r="O26" s="51"/>
      <c r="P26" s="51"/>
      <c r="Q26" s="51"/>
      <c r="R26" s="51"/>
      <c r="S26" s="51"/>
      <c r="T26" s="51"/>
      <c r="U26" s="51"/>
    </row>
    <row r="27" spans="1:21" s="80" customFormat="1" x14ac:dyDescent="0.3">
      <c r="A27" s="51"/>
      <c r="B27" s="51"/>
      <c r="C27" s="51" t="s">
        <v>272</v>
      </c>
      <c r="D27" s="55"/>
      <c r="E27" s="55"/>
      <c r="G27" s="51"/>
      <c r="H27" s="51"/>
      <c r="I27" s="51"/>
      <c r="J27" s="51"/>
      <c r="K27" s="59"/>
      <c r="L27" s="55"/>
      <c r="M27" s="55"/>
      <c r="N27" s="51"/>
      <c r="O27" s="51"/>
      <c r="P27" s="51"/>
      <c r="Q27" s="51"/>
      <c r="R27" s="51"/>
      <c r="S27" s="51"/>
      <c r="T27" s="51"/>
      <c r="U27" s="51"/>
    </row>
    <row r="28" spans="1:21" s="80" customFormat="1" x14ac:dyDescent="0.3">
      <c r="A28" s="51"/>
      <c r="B28" s="51"/>
      <c r="C28" s="51"/>
      <c r="D28" s="55"/>
      <c r="E28" s="55"/>
      <c r="G28" s="51"/>
      <c r="H28" s="51"/>
      <c r="I28" s="51"/>
      <c r="J28" s="51"/>
      <c r="K28" s="59"/>
      <c r="L28" s="55"/>
      <c r="M28" s="55"/>
      <c r="N28" s="51"/>
      <c r="O28" s="51"/>
      <c r="P28" s="51"/>
      <c r="Q28" s="51"/>
      <c r="R28" s="51"/>
      <c r="S28" s="51"/>
      <c r="T28" s="51"/>
      <c r="U28" s="51"/>
    </row>
    <row r="29" spans="1:21" s="82" customFormat="1" ht="18" x14ac:dyDescent="0.3">
      <c r="A29" s="81" t="s">
        <v>134</v>
      </c>
      <c r="D29" s="83"/>
      <c r="E29" s="83"/>
      <c r="K29" s="84"/>
      <c r="L29" s="83"/>
      <c r="M29" s="83"/>
    </row>
    <row r="30" spans="1:21" s="80" customFormat="1" x14ac:dyDescent="0.3">
      <c r="A30" s="51"/>
      <c r="B30" s="51"/>
      <c r="C30" s="51"/>
      <c r="D30" s="55"/>
      <c r="E30" s="55"/>
      <c r="G30" s="51"/>
      <c r="H30" s="51"/>
      <c r="I30" s="51"/>
      <c r="J30" s="51"/>
      <c r="K30" s="59"/>
      <c r="L30" s="55"/>
      <c r="M30" s="55"/>
      <c r="N30" s="51"/>
      <c r="O30" s="51"/>
      <c r="P30" s="51"/>
      <c r="Q30" s="51"/>
      <c r="R30" s="51"/>
      <c r="S30" s="51"/>
      <c r="T30" s="51"/>
      <c r="U30" s="51"/>
    </row>
    <row r="31" spans="1:21" x14ac:dyDescent="0.3">
      <c r="B31" s="86" t="s">
        <v>160</v>
      </c>
      <c r="D31" s="60" t="s">
        <v>161</v>
      </c>
    </row>
    <row r="33" spans="2:18" ht="36.6" thickBot="1" x14ac:dyDescent="0.35">
      <c r="B33" s="79" t="s">
        <v>126</v>
      </c>
      <c r="F33" s="67" t="s">
        <v>79</v>
      </c>
      <c r="H33" s="79"/>
      <c r="K33" s="87" t="s">
        <v>275</v>
      </c>
      <c r="L33" s="67" t="s">
        <v>269</v>
      </c>
      <c r="M33" s="67">
        <v>1</v>
      </c>
    </row>
    <row r="34" spans="2:18" x14ac:dyDescent="0.3">
      <c r="B34" s="69" t="s">
        <v>9</v>
      </c>
      <c r="C34" s="44" t="s">
        <v>10</v>
      </c>
      <c r="D34" s="69" t="s">
        <v>11</v>
      </c>
      <c r="E34" s="69" t="s">
        <v>1</v>
      </c>
      <c r="F34" s="70" t="s">
        <v>81</v>
      </c>
      <c r="G34" s="71" t="s">
        <v>82</v>
      </c>
      <c r="H34" s="70" t="s">
        <v>83</v>
      </c>
      <c r="I34" s="71" t="s">
        <v>84</v>
      </c>
      <c r="J34" s="71" t="s">
        <v>80</v>
      </c>
      <c r="K34" s="88" t="s">
        <v>87</v>
      </c>
      <c r="L34" s="69" t="s">
        <v>11</v>
      </c>
      <c r="M34" s="69" t="s">
        <v>1</v>
      </c>
      <c r="N34" s="106" t="s">
        <v>274</v>
      </c>
      <c r="O34" s="107"/>
      <c r="P34" s="107"/>
      <c r="Q34" s="107"/>
      <c r="R34" s="108"/>
    </row>
    <row r="35" spans="2:18" x14ac:dyDescent="0.3">
      <c r="B35" s="55">
        <v>1</v>
      </c>
      <c r="C35" s="51" t="s">
        <v>39</v>
      </c>
      <c r="D35" s="55">
        <v>625</v>
      </c>
      <c r="E35" s="55" t="s">
        <v>1</v>
      </c>
      <c r="F35" s="61">
        <f>$D35*VLOOKUP($C35,Eisbilanzierung!$A:$F,2,FALSE)</f>
        <v>543.75</v>
      </c>
      <c r="G35" s="61">
        <f>$D35*VLOOKUP($C35,Eisbilanzierung!$A:$F,3,FALSE)</f>
        <v>30</v>
      </c>
      <c r="H35" s="61">
        <f>$D35*VLOOKUP($C35,Eisbilanzierung!$A:$F,4,FALSE)</f>
        <v>21.875000000000004</v>
      </c>
      <c r="I35" s="61">
        <f>$D35*VLOOKUP($C35,Eisbilanzierung!$A:$F,5,FALSE)</f>
        <v>81.25</v>
      </c>
      <c r="J35" s="61">
        <f>$D35*VLOOKUP($C35,Eisbilanzierung!$A:$F,6,FALSE)/100</f>
        <v>400</v>
      </c>
      <c r="L35" s="72">
        <f>$M33*D35</f>
        <v>625</v>
      </c>
      <c r="M35" s="72" t="str">
        <f>E35</f>
        <v>g</v>
      </c>
      <c r="N35" s="109"/>
      <c r="O35" s="110"/>
      <c r="P35" s="110"/>
      <c r="Q35" s="110"/>
      <c r="R35" s="111"/>
    </row>
    <row r="36" spans="2:18" x14ac:dyDescent="0.3">
      <c r="B36" s="55">
        <v>2</v>
      </c>
      <c r="C36" s="51" t="s">
        <v>116</v>
      </c>
      <c r="D36" s="55">
        <v>125</v>
      </c>
      <c r="E36" s="55" t="s">
        <v>1</v>
      </c>
      <c r="F36" s="61">
        <f>$D36*VLOOKUP($C36,Eisbilanzierung!$A:$F,2,FALSE)</f>
        <v>80</v>
      </c>
      <c r="G36" s="61">
        <f>$D36*VLOOKUP($C36,Eisbilanzierung!$A:$F,3,FALSE)</f>
        <v>4</v>
      </c>
      <c r="H36" s="61">
        <f>$D36*VLOOKUP($C36,Eisbilanzierung!$A:$F,4,FALSE)</f>
        <v>37.5</v>
      </c>
      <c r="I36" s="61">
        <f>$D36*VLOOKUP($C36,Eisbilanzierung!$A:$F,5,FALSE)</f>
        <v>45</v>
      </c>
      <c r="J36" s="61">
        <f>$D36*VLOOKUP($C36,Eisbilanzierung!$A:$F,6,FALSE)/100</f>
        <v>360</v>
      </c>
      <c r="L36" s="72">
        <f>$M33*D36</f>
        <v>125</v>
      </c>
      <c r="M36" s="72" t="str">
        <f t="shared" ref="M36:M43" si="2">E36</f>
        <v>g</v>
      </c>
      <c r="N36" s="109"/>
      <c r="O36" s="110"/>
      <c r="P36" s="110"/>
      <c r="Q36" s="110"/>
      <c r="R36" s="111"/>
    </row>
    <row r="37" spans="2:18" x14ac:dyDescent="0.3">
      <c r="B37" s="55">
        <v>3</v>
      </c>
      <c r="C37" s="51" t="s">
        <v>70</v>
      </c>
      <c r="D37" s="55">
        <v>100</v>
      </c>
      <c r="E37" s="55" t="s">
        <v>1</v>
      </c>
      <c r="F37" s="61">
        <f>$D37*VLOOKUP($C37,Eisbilanzierung!$A:$F,2,FALSE)</f>
        <v>0</v>
      </c>
      <c r="G37" s="61">
        <f>$D37*VLOOKUP($C37,Eisbilanzierung!$A:$F,3,FALSE)</f>
        <v>100</v>
      </c>
      <c r="H37" s="61">
        <f>$D37*VLOOKUP($C37,Eisbilanzierung!$A:$F,4,FALSE)</f>
        <v>0</v>
      </c>
      <c r="I37" s="61">
        <f>$D37*VLOOKUP($C37,Eisbilanzierung!$A:$F,5,FALSE)</f>
        <v>100</v>
      </c>
      <c r="J37" s="61">
        <f>$D37*VLOOKUP($C37,Eisbilanzierung!$A:$F,6,FALSE)/100</f>
        <v>405</v>
      </c>
      <c r="K37" s="59" t="s">
        <v>127</v>
      </c>
      <c r="L37" s="72">
        <f>$M33*D37</f>
        <v>100</v>
      </c>
      <c r="M37" s="72" t="str">
        <f t="shared" si="2"/>
        <v>g</v>
      </c>
      <c r="N37" s="109"/>
      <c r="O37" s="110"/>
      <c r="P37" s="110"/>
      <c r="Q37" s="110"/>
      <c r="R37" s="111"/>
    </row>
    <row r="38" spans="2:18" x14ac:dyDescent="0.3">
      <c r="B38" s="55">
        <v>4</v>
      </c>
      <c r="C38" s="51" t="s">
        <v>3</v>
      </c>
      <c r="D38" s="55">
        <v>60</v>
      </c>
      <c r="E38" s="55" t="s">
        <v>1</v>
      </c>
      <c r="F38" s="61">
        <f>$D38*VLOOKUP($C38,Eisbilanzierung!$A:$F,2,FALSE)</f>
        <v>0</v>
      </c>
      <c r="G38" s="61">
        <f>$D38*VLOOKUP($C38,Eisbilanzierung!$A:$F,3,FALSE)</f>
        <v>54.900000000000006</v>
      </c>
      <c r="H38" s="61">
        <f>$D38*VLOOKUP($C38,Eisbilanzierung!$A:$F,4,FALSE)</f>
        <v>0</v>
      </c>
      <c r="I38" s="61">
        <f>$D38*VLOOKUP($C38,Eisbilanzierung!$A:$F,5,FALSE)</f>
        <v>60</v>
      </c>
      <c r="J38" s="61">
        <f>$D38*VLOOKUP($C38,Eisbilanzierung!$A:$F,6,FALSE)/100</f>
        <v>219.6</v>
      </c>
      <c r="L38" s="72">
        <f>$M33*D38</f>
        <v>60</v>
      </c>
      <c r="M38" s="72" t="str">
        <f t="shared" si="2"/>
        <v>g</v>
      </c>
      <c r="N38" s="109"/>
      <c r="O38" s="110"/>
      <c r="P38" s="110"/>
      <c r="Q38" s="110"/>
      <c r="R38" s="111"/>
    </row>
    <row r="39" spans="2:18" x14ac:dyDescent="0.3">
      <c r="B39" s="55">
        <v>5</v>
      </c>
      <c r="C39" s="51" t="s">
        <v>2</v>
      </c>
      <c r="D39" s="55">
        <f>25 + 16.5</f>
        <v>41.5</v>
      </c>
      <c r="E39" s="55" t="s">
        <v>1</v>
      </c>
      <c r="F39" s="61">
        <f>$D39*VLOOKUP($C39,Eisbilanzierung!$A:$F,2,FALSE)</f>
        <v>0.83000000000000007</v>
      </c>
      <c r="G39" s="61">
        <f>$D39*VLOOKUP($C39,Eisbilanzierung!$A:$F,3,FALSE)</f>
        <v>21.372500000000002</v>
      </c>
      <c r="H39" s="61">
        <f>$D39*VLOOKUP($C39,Eisbilanzierung!$A:$F,4,FALSE)</f>
        <v>0.3735</v>
      </c>
      <c r="I39" s="61">
        <f>$D39*VLOOKUP($C39,Eisbilanzierung!$A:$F,5,FALSE)</f>
        <v>40.67</v>
      </c>
      <c r="J39" s="61">
        <f>$D39*VLOOKUP($C39,Eisbilanzierung!$A:$F,6,FALSE)/100</f>
        <v>152.72</v>
      </c>
      <c r="L39" s="72">
        <f>$M33*D39</f>
        <v>41.5</v>
      </c>
      <c r="M39" s="72" t="str">
        <f t="shared" si="2"/>
        <v>g</v>
      </c>
      <c r="N39" s="109"/>
      <c r="O39" s="110"/>
      <c r="P39" s="110"/>
      <c r="Q39" s="110"/>
      <c r="R39" s="111"/>
    </row>
    <row r="40" spans="2:18" x14ac:dyDescent="0.3">
      <c r="B40" s="55">
        <v>6</v>
      </c>
      <c r="C40" s="51" t="s">
        <v>0</v>
      </c>
      <c r="D40" s="72">
        <v>16.495601173020528</v>
      </c>
      <c r="E40" s="55" t="s">
        <v>1</v>
      </c>
      <c r="F40" s="61">
        <f>$D40*VLOOKUP($C40,Eisbilanzierung!$A:$F,2,FALSE)</f>
        <v>0</v>
      </c>
      <c r="G40" s="61">
        <f>$D40*VLOOKUP($C40,Eisbilanzierung!$A:$F,3,FALSE)</f>
        <v>0</v>
      </c>
      <c r="H40" s="61">
        <f>$D40*VLOOKUP($C40,Eisbilanzierung!$A:$F,4,FALSE)</f>
        <v>0</v>
      </c>
      <c r="I40" s="61">
        <f>$D40*VLOOKUP($C40,Eisbilanzierung!$A:$F,5,FALSE)</f>
        <v>16.495601173020528</v>
      </c>
      <c r="J40" s="61">
        <f>$D40*VLOOKUP($C40,Eisbilanzierung!$A:$F,6,FALSE)/100</f>
        <v>34.640762463343108</v>
      </c>
      <c r="L40" s="72">
        <f>$M33*D40</f>
        <v>16.495601173020528</v>
      </c>
      <c r="M40" s="72" t="str">
        <f t="shared" si="2"/>
        <v>g</v>
      </c>
      <c r="N40" s="109"/>
      <c r="O40" s="110"/>
      <c r="P40" s="110"/>
      <c r="Q40" s="110"/>
      <c r="R40" s="111"/>
    </row>
    <row r="41" spans="2:18" x14ac:dyDescent="0.3">
      <c r="B41" s="55">
        <v>7</v>
      </c>
      <c r="C41" s="51" t="s">
        <v>24</v>
      </c>
      <c r="D41" s="72">
        <v>30</v>
      </c>
      <c r="E41" s="55" t="s">
        <v>1</v>
      </c>
      <c r="F41" s="61">
        <f>$D41*VLOOKUP($C41,Eisbilanzierung!$A:$F,2,FALSE)</f>
        <v>0</v>
      </c>
      <c r="G41" s="61">
        <f>$D41*VLOOKUP($C41,Eisbilanzierung!$A:$F,3,FALSE)</f>
        <v>27.450000000000003</v>
      </c>
      <c r="H41" s="61">
        <f>$D41*VLOOKUP($C41,Eisbilanzierung!$A:$F,4,FALSE)</f>
        <v>0</v>
      </c>
      <c r="I41" s="61">
        <f>$D41*VLOOKUP($C41,Eisbilanzierung!$A:$F,5,FALSE)</f>
        <v>30</v>
      </c>
      <c r="J41" s="61">
        <f>$D41*VLOOKUP($C41,Eisbilanzierung!$A:$F,6,FALSE)/100</f>
        <v>109.8</v>
      </c>
      <c r="L41" s="72">
        <f>$M33*D41</f>
        <v>30</v>
      </c>
      <c r="M41" s="72" t="str">
        <f t="shared" si="2"/>
        <v>g</v>
      </c>
      <c r="N41" s="109"/>
      <c r="O41" s="110"/>
      <c r="P41" s="110"/>
      <c r="Q41" s="110"/>
      <c r="R41" s="111"/>
    </row>
    <row r="42" spans="2:18" x14ac:dyDescent="0.3">
      <c r="B42" s="55">
        <v>9</v>
      </c>
      <c r="C42" s="51" t="s">
        <v>130</v>
      </c>
      <c r="D42" s="72"/>
      <c r="E42" s="55" t="s">
        <v>1</v>
      </c>
      <c r="F42" s="61">
        <f>$D42*VLOOKUP($C42,Eisbilanzierung!$A:$F,2,FALSE)</f>
        <v>0</v>
      </c>
      <c r="G42" s="61">
        <f>$D42*VLOOKUP($C42,Eisbilanzierung!$A:$F,3,FALSE)</f>
        <v>0</v>
      </c>
      <c r="H42" s="61">
        <f>$D42*VLOOKUP($C42,Eisbilanzierung!$A:$F,4,FALSE)</f>
        <v>0</v>
      </c>
      <c r="I42" s="61">
        <f>$D42*VLOOKUP($C42,Eisbilanzierung!$A:$F,5,FALSE)</f>
        <v>0</v>
      </c>
      <c r="J42" s="61">
        <f>$D42*VLOOKUP($C42,Eisbilanzierung!$A:$F,6,FALSE)/100</f>
        <v>0</v>
      </c>
      <c r="K42" s="59" t="s">
        <v>132</v>
      </c>
      <c r="L42" s="72">
        <f>$M33*D42</f>
        <v>0</v>
      </c>
      <c r="M42" s="72" t="str">
        <f t="shared" si="2"/>
        <v>g</v>
      </c>
      <c r="N42" s="109"/>
      <c r="O42" s="110"/>
      <c r="P42" s="110"/>
      <c r="Q42" s="110"/>
      <c r="R42" s="111"/>
    </row>
    <row r="43" spans="2:18" x14ac:dyDescent="0.3">
      <c r="B43" s="55">
        <v>10</v>
      </c>
      <c r="C43" s="51" t="s">
        <v>120</v>
      </c>
      <c r="D43" s="73">
        <v>0.04</v>
      </c>
      <c r="E43" s="55" t="s">
        <v>1</v>
      </c>
      <c r="F43" s="61">
        <f>$D43*VLOOKUP($C43,Eisbilanzierung!$A:$F,2,FALSE)</f>
        <v>4.0000000000000002E-4</v>
      </c>
      <c r="G43" s="61">
        <f>$D43*VLOOKUP($C43,Eisbilanzierung!$A:$F,3,FALSE)</f>
        <v>0</v>
      </c>
      <c r="H43" s="61">
        <f>$D43*VLOOKUP($C43,Eisbilanzierung!$A:$F,4,FALSE)</f>
        <v>0</v>
      </c>
      <c r="I43" s="61">
        <f>$D43*VLOOKUP($C43,Eisbilanzierung!$A:$F,5,FALSE)</f>
        <v>3.9600000000000003E-2</v>
      </c>
      <c r="J43" s="61">
        <f>$D43*VLOOKUP($C43,Eisbilanzierung!$A:$F,6,FALSE)/100</f>
        <v>0</v>
      </c>
      <c r="K43" s="51" t="s">
        <v>167</v>
      </c>
      <c r="L43" s="72">
        <f>$M33*D43</f>
        <v>0.04</v>
      </c>
      <c r="M43" s="72" t="str">
        <f t="shared" si="2"/>
        <v>g</v>
      </c>
      <c r="N43" s="109"/>
      <c r="O43" s="110"/>
      <c r="P43" s="110"/>
      <c r="Q43" s="110"/>
      <c r="R43" s="111"/>
    </row>
    <row r="44" spans="2:18" ht="15" thickBot="1" x14ac:dyDescent="0.35">
      <c r="B44" s="69"/>
      <c r="C44" s="44" t="s">
        <v>7</v>
      </c>
      <c r="D44" s="74">
        <f>SUM(D35:D43)</f>
        <v>998.0356011730205</v>
      </c>
      <c r="E44" s="69" t="s">
        <v>1</v>
      </c>
      <c r="F44" s="75">
        <f>SUM(F35:F43)</f>
        <v>624.58040000000005</v>
      </c>
      <c r="G44" s="75">
        <f>SUM(G35:G43)</f>
        <v>237.72250000000003</v>
      </c>
      <c r="H44" s="75">
        <f>SUM(H35:H43)</f>
        <v>59.7485</v>
      </c>
      <c r="I44" s="75">
        <f>SUM(I35:I43)</f>
        <v>373.45520117302055</v>
      </c>
      <c r="J44" s="75">
        <f>SUM(J35:J43)</f>
        <v>1681.7607624633431</v>
      </c>
      <c r="K44" s="88"/>
      <c r="L44" s="74">
        <f>SUM(L35:L43)</f>
        <v>998.0356011730205</v>
      </c>
      <c r="M44" s="69" t="s">
        <v>1</v>
      </c>
      <c r="N44" s="112"/>
      <c r="O44" s="113"/>
      <c r="P44" s="113"/>
      <c r="Q44" s="113"/>
      <c r="R44" s="114"/>
    </row>
    <row r="45" spans="2:18" x14ac:dyDescent="0.3">
      <c r="C45" s="51" t="s">
        <v>114</v>
      </c>
      <c r="F45" s="76">
        <f>F44/$D44</f>
        <v>0.62580973991900934</v>
      </c>
      <c r="G45" s="76">
        <f t="shared" ref="G45:I45" si="3">G44/$D44</f>
        <v>0.23819040094421262</v>
      </c>
      <c r="H45" s="76">
        <f t="shared" si="3"/>
        <v>5.9866100898380618E-2</v>
      </c>
      <c r="I45" s="76">
        <f t="shared" si="3"/>
        <v>0.37419026008099082</v>
      </c>
      <c r="J45" s="77">
        <f>J44/$D44*100</f>
        <v>168.5070913789769</v>
      </c>
      <c r="K45" s="59" t="s">
        <v>227</v>
      </c>
    </row>
    <row r="46" spans="2:18" x14ac:dyDescent="0.3">
      <c r="C46" s="44" t="s">
        <v>58</v>
      </c>
      <c r="F46" s="45">
        <v>0.62</v>
      </c>
      <c r="G46" s="45">
        <v>0.18</v>
      </c>
      <c r="H46" s="45">
        <v>2.4500000000000001E-2</v>
      </c>
      <c r="I46" s="45">
        <v>0.35</v>
      </c>
    </row>
    <row r="47" spans="2:18" x14ac:dyDescent="0.3">
      <c r="C47" s="44" t="s">
        <v>59</v>
      </c>
      <c r="F47" s="45">
        <v>0.65</v>
      </c>
      <c r="G47" s="45">
        <v>0.21</v>
      </c>
      <c r="H47" s="45">
        <v>0.1</v>
      </c>
      <c r="I47" s="45">
        <v>0.38</v>
      </c>
    </row>
    <row r="49" spans="2:13" x14ac:dyDescent="0.3">
      <c r="C49" s="37" t="s">
        <v>166</v>
      </c>
    </row>
    <row r="50" spans="2:13" x14ac:dyDescent="0.3">
      <c r="B50" s="51"/>
      <c r="C50" s="51" t="s">
        <v>142</v>
      </c>
      <c r="D50" s="51"/>
      <c r="E50" s="51"/>
      <c r="F50" s="51"/>
    </row>
    <row r="51" spans="2:13" x14ac:dyDescent="0.3">
      <c r="B51" s="51"/>
      <c r="C51" s="51" t="s">
        <v>52</v>
      </c>
      <c r="D51" s="51"/>
      <c r="E51" s="51"/>
      <c r="F51" s="51"/>
    </row>
    <row r="52" spans="2:13" x14ac:dyDescent="0.3">
      <c r="B52" s="51"/>
      <c r="C52" s="51" t="s">
        <v>133</v>
      </c>
      <c r="D52" s="51"/>
      <c r="E52" s="51"/>
      <c r="F52" s="51"/>
    </row>
    <row r="53" spans="2:13" x14ac:dyDescent="0.3">
      <c r="B53" s="51"/>
      <c r="D53" s="51"/>
      <c r="E53" s="51"/>
      <c r="F53" s="51"/>
    </row>
    <row r="54" spans="2:13" x14ac:dyDescent="0.3">
      <c r="C54" s="37" t="s">
        <v>136</v>
      </c>
    </row>
    <row r="55" spans="2:13" x14ac:dyDescent="0.3">
      <c r="B55" s="51"/>
      <c r="C55" s="51" t="s">
        <v>138</v>
      </c>
      <c r="D55" s="51"/>
      <c r="E55" s="51"/>
      <c r="F55" s="51"/>
    </row>
    <row r="56" spans="2:13" x14ac:dyDescent="0.3">
      <c r="B56" s="51"/>
      <c r="D56" s="51"/>
      <c r="E56" s="51"/>
      <c r="F56" s="51"/>
    </row>
    <row r="57" spans="2:13" x14ac:dyDescent="0.3">
      <c r="B57" s="51"/>
      <c r="C57" s="37" t="s">
        <v>137</v>
      </c>
      <c r="D57" s="51"/>
      <c r="E57" s="51"/>
      <c r="F57" s="51"/>
    </row>
    <row r="58" spans="2:13" x14ac:dyDescent="0.3">
      <c r="B58" s="51"/>
      <c r="C58" s="51" t="s">
        <v>50</v>
      </c>
      <c r="D58" s="51"/>
      <c r="E58" s="51"/>
      <c r="F58" s="51"/>
    </row>
    <row r="59" spans="2:13" x14ac:dyDescent="0.3">
      <c r="B59" s="51"/>
      <c r="C59" s="51" t="s">
        <v>51</v>
      </c>
      <c r="D59" s="51"/>
      <c r="E59" s="51"/>
      <c r="F59" s="51"/>
    </row>
    <row r="60" spans="2:13" x14ac:dyDescent="0.3">
      <c r="B60" s="51"/>
      <c r="D60" s="51"/>
      <c r="E60" s="51"/>
      <c r="F60" s="51"/>
    </row>
    <row r="61" spans="2:13" s="37" customFormat="1" x14ac:dyDescent="0.3">
      <c r="B61" s="39"/>
      <c r="C61" s="37" t="s">
        <v>139</v>
      </c>
      <c r="D61" s="39"/>
      <c r="E61" s="39"/>
      <c r="F61" s="85"/>
      <c r="K61" s="57"/>
      <c r="L61" s="39"/>
      <c r="M61" s="39"/>
    </row>
    <row r="62" spans="2:13" x14ac:dyDescent="0.3">
      <c r="C62" s="51" t="s">
        <v>141</v>
      </c>
    </row>
    <row r="63" spans="2:13" x14ac:dyDescent="0.3">
      <c r="C63" s="51" t="s">
        <v>206</v>
      </c>
    </row>
    <row r="65" spans="1:18" s="82" customFormat="1" ht="18" x14ac:dyDescent="0.3">
      <c r="A65" s="81" t="s">
        <v>135</v>
      </c>
      <c r="D65" s="83"/>
      <c r="E65" s="83"/>
      <c r="K65" s="84"/>
      <c r="L65" s="83"/>
      <c r="M65" s="83"/>
    </row>
    <row r="66" spans="1:18" x14ac:dyDescent="0.3">
      <c r="B66" s="51"/>
    </row>
    <row r="67" spans="1:18" x14ac:dyDescent="0.3">
      <c r="B67" s="86" t="s">
        <v>160</v>
      </c>
      <c r="D67" s="60" t="s">
        <v>161</v>
      </c>
    </row>
    <row r="68" spans="1:18" x14ac:dyDescent="0.3">
      <c r="B68" s="86"/>
      <c r="D68" s="60"/>
    </row>
    <row r="69" spans="1:18" ht="18.600000000000001" thickBot="1" x14ac:dyDescent="0.35">
      <c r="B69" s="79" t="s">
        <v>128</v>
      </c>
      <c r="F69" s="67" t="s">
        <v>79</v>
      </c>
      <c r="K69" s="89" t="s">
        <v>159</v>
      </c>
      <c r="L69" s="67" t="s">
        <v>269</v>
      </c>
      <c r="M69" s="67">
        <v>0.9</v>
      </c>
    </row>
    <row r="70" spans="1:18" x14ac:dyDescent="0.3">
      <c r="B70" s="69" t="s">
        <v>9</v>
      </c>
      <c r="C70" s="44" t="s">
        <v>10</v>
      </c>
      <c r="D70" s="69" t="s">
        <v>11</v>
      </c>
      <c r="E70" s="69" t="s">
        <v>1</v>
      </c>
      <c r="F70" s="70" t="s">
        <v>81</v>
      </c>
      <c r="G70" s="71" t="s">
        <v>82</v>
      </c>
      <c r="H70" s="70" t="s">
        <v>83</v>
      </c>
      <c r="I70" s="71" t="s">
        <v>84</v>
      </c>
      <c r="J70" s="71" t="s">
        <v>80</v>
      </c>
      <c r="K70" s="88" t="s">
        <v>87</v>
      </c>
      <c r="L70" s="69" t="s">
        <v>11</v>
      </c>
      <c r="M70" s="69" t="s">
        <v>1</v>
      </c>
      <c r="N70" s="106" t="s">
        <v>175</v>
      </c>
      <c r="O70" s="107"/>
      <c r="P70" s="107"/>
      <c r="Q70" s="107"/>
      <c r="R70" s="108"/>
    </row>
    <row r="71" spans="1:18" x14ac:dyDescent="0.3">
      <c r="B71" s="55">
        <v>1</v>
      </c>
      <c r="C71" s="51" t="s">
        <v>39</v>
      </c>
      <c r="D71" s="55">
        <v>560</v>
      </c>
      <c r="E71" s="55" t="s">
        <v>1</v>
      </c>
      <c r="F71" s="61">
        <f>$D71*VLOOKUP($C71,Eisbilanzierung!$A:$F,2,FALSE)</f>
        <v>487.2</v>
      </c>
      <c r="G71" s="61">
        <f>$D71*VLOOKUP($C71,Eisbilanzierung!$A:$F,3,FALSE)</f>
        <v>26.88</v>
      </c>
      <c r="H71" s="61">
        <f>$D71*VLOOKUP($C71,Eisbilanzierung!$A:$F,4,FALSE)</f>
        <v>19.600000000000001</v>
      </c>
      <c r="I71" s="61">
        <f>$D71*VLOOKUP($C71,Eisbilanzierung!$A:$F,5,FALSE)</f>
        <v>72.8</v>
      </c>
      <c r="J71" s="61">
        <f>$D71*VLOOKUP($C71,Eisbilanzierung!$A:$F,6,FALSE)/100</f>
        <v>358.4</v>
      </c>
      <c r="L71" s="72">
        <f>$M69*D71</f>
        <v>504</v>
      </c>
      <c r="M71" s="72" t="str">
        <f>E71</f>
        <v>g</v>
      </c>
      <c r="N71" s="109"/>
      <c r="O71" s="110"/>
      <c r="P71" s="110"/>
      <c r="Q71" s="110"/>
      <c r="R71" s="111"/>
    </row>
    <row r="72" spans="1:18" x14ac:dyDescent="0.3">
      <c r="B72" s="55">
        <v>2</v>
      </c>
      <c r="C72" s="51" t="s">
        <v>116</v>
      </c>
      <c r="D72" s="55">
        <v>125</v>
      </c>
      <c r="E72" s="55" t="s">
        <v>1</v>
      </c>
      <c r="F72" s="61">
        <f>$D72*VLOOKUP($C72,Eisbilanzierung!$A:$F,2,FALSE)</f>
        <v>80</v>
      </c>
      <c r="G72" s="61">
        <f>$D72*VLOOKUP($C72,Eisbilanzierung!$A:$F,3,FALSE)</f>
        <v>4</v>
      </c>
      <c r="H72" s="61">
        <f>$D72*VLOOKUP($C72,Eisbilanzierung!$A:$F,4,FALSE)</f>
        <v>37.5</v>
      </c>
      <c r="I72" s="61">
        <f>$D72*VLOOKUP($C72,Eisbilanzierung!$A:$F,5,FALSE)</f>
        <v>45</v>
      </c>
      <c r="J72" s="61">
        <f>$D72*VLOOKUP($C72,Eisbilanzierung!$A:$F,6,FALSE)/100</f>
        <v>360</v>
      </c>
      <c r="L72" s="72">
        <f>$M69*D72</f>
        <v>112.5</v>
      </c>
      <c r="M72" s="72" t="str">
        <f t="shared" ref="M72:M76" si="4">E72</f>
        <v>g</v>
      </c>
      <c r="N72" s="109"/>
      <c r="O72" s="110"/>
      <c r="P72" s="110"/>
      <c r="Q72" s="110"/>
      <c r="R72" s="111"/>
    </row>
    <row r="73" spans="1:18" x14ac:dyDescent="0.3">
      <c r="B73" s="55">
        <v>3</v>
      </c>
      <c r="C73" s="51" t="s">
        <v>22</v>
      </c>
      <c r="D73" s="55">
        <v>175</v>
      </c>
      <c r="E73" s="55" t="s">
        <v>1</v>
      </c>
      <c r="F73" s="61">
        <f>$D73*VLOOKUP($C73,Eisbilanzierung!$A:$F,2,FALSE)</f>
        <v>87.5</v>
      </c>
      <c r="G73" s="61">
        <f>$D73*VLOOKUP($C73,Eisbilanzierung!$A:$F,3,FALSE)</f>
        <v>0.52500000000000002</v>
      </c>
      <c r="H73" s="61">
        <f>$D73*VLOOKUP($C73,Eisbilanzierung!$A:$F,4,FALSE)</f>
        <v>55.825000000000003</v>
      </c>
      <c r="I73" s="61">
        <f>$D73*VLOOKUP($C73,Eisbilanzierung!$A:$F,5,FALSE)</f>
        <v>87.5</v>
      </c>
      <c r="J73" s="61">
        <f>$D73*VLOOKUP($C73,Eisbilanzierung!$A:$F,6,FALSE)/100</f>
        <v>609</v>
      </c>
      <c r="K73" s="59" t="s">
        <v>129</v>
      </c>
      <c r="L73" s="72">
        <f>$M69*D73</f>
        <v>157.5</v>
      </c>
      <c r="M73" s="72" t="str">
        <f t="shared" si="4"/>
        <v>g</v>
      </c>
      <c r="N73" s="109"/>
      <c r="O73" s="110"/>
      <c r="P73" s="110"/>
      <c r="Q73" s="110"/>
      <c r="R73" s="111"/>
    </row>
    <row r="74" spans="1:18" x14ac:dyDescent="0.3">
      <c r="B74" s="55">
        <v>5</v>
      </c>
      <c r="C74" s="51" t="s">
        <v>70</v>
      </c>
      <c r="D74" s="55">
        <v>150</v>
      </c>
      <c r="E74" s="55" t="s">
        <v>1</v>
      </c>
      <c r="F74" s="61">
        <f>$D74*VLOOKUP($C74,Eisbilanzierung!$A:$F,2,FALSE)</f>
        <v>0</v>
      </c>
      <c r="G74" s="61">
        <f>$D74*VLOOKUP($C74,Eisbilanzierung!$A:$F,3,FALSE)</f>
        <v>150</v>
      </c>
      <c r="H74" s="61">
        <f>$D74*VLOOKUP($C74,Eisbilanzierung!$A:$F,4,FALSE)</f>
        <v>0</v>
      </c>
      <c r="I74" s="61">
        <f>$D74*VLOOKUP($C74,Eisbilanzierung!$A:$F,5,FALSE)</f>
        <v>150</v>
      </c>
      <c r="J74" s="61">
        <f>$D74*VLOOKUP($C74,Eisbilanzierung!$A:$F,6,FALSE)/100</f>
        <v>607.5</v>
      </c>
      <c r="K74" s="59" t="s">
        <v>131</v>
      </c>
      <c r="L74" s="72">
        <f>$M69*D74</f>
        <v>135</v>
      </c>
      <c r="M74" s="72" t="str">
        <f t="shared" si="4"/>
        <v>g</v>
      </c>
      <c r="N74" s="109"/>
      <c r="O74" s="110"/>
      <c r="P74" s="110"/>
      <c r="Q74" s="110"/>
      <c r="R74" s="111"/>
    </row>
    <row r="75" spans="1:18" x14ac:dyDescent="0.3">
      <c r="B75" s="55">
        <v>6</v>
      </c>
      <c r="C75" s="51" t="s">
        <v>3</v>
      </c>
      <c r="D75" s="55">
        <v>64</v>
      </c>
      <c r="E75" s="55" t="s">
        <v>1</v>
      </c>
      <c r="F75" s="61">
        <f>$D75*VLOOKUP($C75,Eisbilanzierung!$A:$F,2,FALSE)</f>
        <v>0</v>
      </c>
      <c r="G75" s="61">
        <f>$D75*VLOOKUP($C75,Eisbilanzierung!$A:$F,3,FALSE)</f>
        <v>58.56</v>
      </c>
      <c r="H75" s="61">
        <f>$D75*VLOOKUP($C75,Eisbilanzierung!$A:$F,4,FALSE)</f>
        <v>0</v>
      </c>
      <c r="I75" s="61">
        <f>$D75*VLOOKUP($C75,Eisbilanzierung!$A:$F,5,FALSE)</f>
        <v>64</v>
      </c>
      <c r="J75" s="61">
        <f>$D75*VLOOKUP($C75,Eisbilanzierung!$A:$F,6,FALSE)/100</f>
        <v>234.24</v>
      </c>
      <c r="L75" s="72">
        <f>$M69*D75</f>
        <v>57.6</v>
      </c>
      <c r="M75" s="72" t="str">
        <f t="shared" si="4"/>
        <v>g</v>
      </c>
      <c r="N75" s="109"/>
      <c r="O75" s="110"/>
      <c r="P75" s="110"/>
      <c r="Q75" s="110"/>
      <c r="R75" s="111"/>
    </row>
    <row r="76" spans="1:18" x14ac:dyDescent="0.3">
      <c r="B76" s="55">
        <v>7</v>
      </c>
      <c r="C76" s="51" t="s">
        <v>2</v>
      </c>
      <c r="D76" s="55">
        <v>46.5</v>
      </c>
      <c r="E76" s="55" t="s">
        <v>1</v>
      </c>
      <c r="F76" s="61">
        <f>$D76*VLOOKUP($C76,Eisbilanzierung!$A:$F,2,FALSE)</f>
        <v>0.93</v>
      </c>
      <c r="G76" s="61">
        <f>$D76*VLOOKUP($C76,Eisbilanzierung!$A:$F,3,FALSE)</f>
        <v>23.947500000000002</v>
      </c>
      <c r="H76" s="61">
        <f>$D76*VLOOKUP($C76,Eisbilanzierung!$A:$F,4,FALSE)</f>
        <v>0.41849999999999998</v>
      </c>
      <c r="I76" s="61">
        <f>$D76*VLOOKUP($C76,Eisbilanzierung!$A:$F,5,FALSE)</f>
        <v>45.57</v>
      </c>
      <c r="J76" s="61">
        <f>$D76*VLOOKUP($C76,Eisbilanzierung!$A:$F,6,FALSE)/100</f>
        <v>171.12</v>
      </c>
      <c r="L76" s="72">
        <f>$M69*D76</f>
        <v>41.85</v>
      </c>
      <c r="M76" s="72" t="str">
        <f t="shared" si="4"/>
        <v>g</v>
      </c>
      <c r="N76" s="109"/>
      <c r="O76" s="110"/>
      <c r="P76" s="110"/>
      <c r="Q76" s="110"/>
      <c r="R76" s="111"/>
    </row>
    <row r="77" spans="1:18" x14ac:dyDescent="0.3">
      <c r="B77" s="55">
        <v>8</v>
      </c>
      <c r="C77" s="51" t="s">
        <v>0</v>
      </c>
      <c r="D77" s="72">
        <v>16.5</v>
      </c>
      <c r="E77" s="55" t="s">
        <v>1</v>
      </c>
      <c r="F77" s="61">
        <f>$D77*VLOOKUP($C77,Eisbilanzierung!$A:$F,2,FALSE)</f>
        <v>0</v>
      </c>
      <c r="G77" s="61">
        <f>$D77*VLOOKUP($C77,Eisbilanzierung!$A:$F,3,FALSE)</f>
        <v>0</v>
      </c>
      <c r="H77" s="61">
        <f>$D77*VLOOKUP($C77,Eisbilanzierung!$A:$F,4,FALSE)</f>
        <v>0</v>
      </c>
      <c r="I77" s="61">
        <f>$D77*VLOOKUP($C77,Eisbilanzierung!$A:$F,5,FALSE)</f>
        <v>16.5</v>
      </c>
      <c r="J77" s="61">
        <f>$D77*VLOOKUP($C77,Eisbilanzierung!$A:$F,6,FALSE)/100</f>
        <v>34.65</v>
      </c>
      <c r="L77" s="72">
        <f>$M69*D77</f>
        <v>14.85</v>
      </c>
      <c r="M77" s="72" t="str">
        <f t="shared" ref="M77:M78" si="5">E77</f>
        <v>g</v>
      </c>
      <c r="N77" s="109"/>
      <c r="O77" s="110"/>
      <c r="P77" s="110"/>
      <c r="Q77" s="110"/>
      <c r="R77" s="111"/>
    </row>
    <row r="78" spans="1:18" x14ac:dyDescent="0.3">
      <c r="B78" s="55">
        <v>9</v>
      </c>
      <c r="C78" s="51" t="s">
        <v>4</v>
      </c>
      <c r="D78" s="72">
        <v>3</v>
      </c>
      <c r="E78" s="55" t="s">
        <v>1</v>
      </c>
      <c r="F78" s="61">
        <f>$D78*VLOOKUP($C78,Eisbilanzierung!$A:$F,2,FALSE)</f>
        <v>0</v>
      </c>
      <c r="G78" s="61">
        <f>$D78*VLOOKUP($C78,Eisbilanzierung!$A:$F,3,FALSE)</f>
        <v>2.8499999999999996</v>
      </c>
      <c r="H78" s="61">
        <f>$D78*VLOOKUP($C78,Eisbilanzierung!$A:$F,4,FALSE)</f>
        <v>0</v>
      </c>
      <c r="I78" s="61">
        <f>$D78*VLOOKUP($C78,Eisbilanzierung!$A:$F,5,FALSE)</f>
        <v>3</v>
      </c>
      <c r="J78" s="61">
        <f>$D78*VLOOKUP($C78,Eisbilanzierung!$A:$F,6,FALSE)/100</f>
        <v>11.58</v>
      </c>
      <c r="L78" s="72">
        <f>$M69*D78</f>
        <v>2.7</v>
      </c>
      <c r="M78" s="72" t="str">
        <f t="shared" si="5"/>
        <v>g</v>
      </c>
      <c r="N78" s="109"/>
      <c r="O78" s="110"/>
      <c r="P78" s="110"/>
      <c r="Q78" s="110"/>
      <c r="R78" s="111"/>
    </row>
    <row r="79" spans="1:18" x14ac:dyDescent="0.3">
      <c r="B79" s="55">
        <v>10</v>
      </c>
      <c r="C79" s="51" t="s">
        <v>24</v>
      </c>
      <c r="D79" s="72">
        <v>30</v>
      </c>
      <c r="E79" s="55" t="s">
        <v>1</v>
      </c>
      <c r="F79" s="61">
        <f>$D79*VLOOKUP($C79,Eisbilanzierung!$A:$F,2,FALSE)</f>
        <v>0</v>
      </c>
      <c r="G79" s="61">
        <f>$D79*VLOOKUP($C79,Eisbilanzierung!$A:$F,3,FALSE)</f>
        <v>27.450000000000003</v>
      </c>
      <c r="H79" s="61">
        <f>$D79*VLOOKUP($C79,Eisbilanzierung!$A:$F,4,FALSE)</f>
        <v>0</v>
      </c>
      <c r="I79" s="61">
        <f>$D79*VLOOKUP($C79,Eisbilanzierung!$A:$F,5,FALSE)</f>
        <v>30</v>
      </c>
      <c r="J79" s="61">
        <f>$D79*VLOOKUP($C79,Eisbilanzierung!$A:$F,6,FALSE)/100</f>
        <v>109.8</v>
      </c>
      <c r="L79" s="72">
        <f>$M69*D79</f>
        <v>27</v>
      </c>
      <c r="M79" s="72" t="str">
        <f>E77</f>
        <v>g</v>
      </c>
      <c r="N79" s="109"/>
      <c r="O79" s="110"/>
      <c r="P79" s="110"/>
      <c r="Q79" s="110"/>
      <c r="R79" s="111"/>
    </row>
    <row r="80" spans="1:18" x14ac:dyDescent="0.3">
      <c r="B80" s="55">
        <v>11</v>
      </c>
      <c r="C80" s="51" t="s">
        <v>130</v>
      </c>
      <c r="E80" s="55" t="s">
        <v>1</v>
      </c>
      <c r="F80" s="61">
        <f>$D80*VLOOKUP($C80,Eisbilanzierung!$A:$F,2,FALSE)</f>
        <v>0</v>
      </c>
      <c r="G80" s="61">
        <f>$D80*VLOOKUP($C80,Eisbilanzierung!$A:$F,3,FALSE)</f>
        <v>0</v>
      </c>
      <c r="H80" s="61">
        <f>$D80*VLOOKUP($C80,Eisbilanzierung!$A:$F,4,FALSE)</f>
        <v>0</v>
      </c>
      <c r="I80" s="61">
        <f>$D80*VLOOKUP($C80,Eisbilanzierung!$A:$F,5,FALSE)</f>
        <v>0</v>
      </c>
      <c r="J80" s="61">
        <f>$D80*VLOOKUP($C80,Eisbilanzierung!$A:$F,6,FALSE)/100</f>
        <v>0</v>
      </c>
      <c r="K80" s="59" t="s">
        <v>132</v>
      </c>
      <c r="L80" s="72">
        <f>$M69*D80</f>
        <v>0</v>
      </c>
      <c r="M80" s="72" t="str">
        <f>E78</f>
        <v>g</v>
      </c>
      <c r="N80" s="109"/>
      <c r="O80" s="110"/>
      <c r="P80" s="110"/>
      <c r="Q80" s="110"/>
      <c r="R80" s="111"/>
    </row>
    <row r="81" spans="1:21" ht="15" thickBot="1" x14ac:dyDescent="0.35">
      <c r="B81" s="55">
        <v>12</v>
      </c>
      <c r="C81" s="51" t="s">
        <v>120</v>
      </c>
      <c r="D81" s="73">
        <v>0.04</v>
      </c>
      <c r="E81" s="55" t="s">
        <v>1</v>
      </c>
      <c r="F81" s="61">
        <f>$D81*VLOOKUP($C81,Eisbilanzierung!$A:$F,2,FALSE)</f>
        <v>4.0000000000000002E-4</v>
      </c>
      <c r="G81" s="61">
        <f>$D81*VLOOKUP($C81,Eisbilanzierung!$A:$F,3,FALSE)</f>
        <v>0</v>
      </c>
      <c r="H81" s="61">
        <f>$D81*VLOOKUP($C81,Eisbilanzierung!$A:$F,4,FALSE)</f>
        <v>0</v>
      </c>
      <c r="I81" s="61">
        <f>$D81*VLOOKUP($C81,Eisbilanzierung!$A:$F,5,FALSE)</f>
        <v>3.9600000000000003E-2</v>
      </c>
      <c r="J81" s="61">
        <f>$D81*VLOOKUP($C81,Eisbilanzierung!$A:$F,6,FALSE)/100</f>
        <v>0</v>
      </c>
      <c r="K81" s="51" t="s">
        <v>167</v>
      </c>
      <c r="L81" s="72">
        <f>$M69*D81</f>
        <v>3.6000000000000004E-2</v>
      </c>
      <c r="M81" s="72" t="str">
        <f>E79</f>
        <v>g</v>
      </c>
      <c r="N81" s="112"/>
      <c r="O81" s="113"/>
      <c r="P81" s="113"/>
      <c r="Q81" s="113"/>
      <c r="R81" s="114"/>
    </row>
    <row r="82" spans="1:21" x14ac:dyDescent="0.3">
      <c r="B82" s="69"/>
      <c r="C82" s="44" t="s">
        <v>7</v>
      </c>
      <c r="D82" s="74">
        <f>SUM(D71:D81)</f>
        <v>1170.04</v>
      </c>
      <c r="E82" s="69" t="s">
        <v>1</v>
      </c>
      <c r="F82" s="75">
        <f>SUM(F71:F81)</f>
        <v>655.63040000000001</v>
      </c>
      <c r="G82" s="75">
        <f>SUM(G71:G81)</f>
        <v>294.21250000000003</v>
      </c>
      <c r="H82" s="75">
        <f>SUM(H71:H81)</f>
        <v>113.34350000000001</v>
      </c>
      <c r="I82" s="75">
        <f>SUM(I71:I81)</f>
        <v>514.40959999999995</v>
      </c>
      <c r="J82" s="75">
        <f>SUM(J71:J81)</f>
        <v>2496.2900000000004</v>
      </c>
      <c r="K82" s="88"/>
      <c r="L82" s="74">
        <f>SUM(L71:L81)</f>
        <v>1053.0360000000001</v>
      </c>
      <c r="M82" s="69" t="s">
        <v>1</v>
      </c>
    </row>
    <row r="83" spans="1:21" x14ac:dyDescent="0.3">
      <c r="C83" s="51" t="s">
        <v>114</v>
      </c>
      <c r="F83" s="76">
        <f>F82/$D82</f>
        <v>0.56034870602714437</v>
      </c>
      <c r="G83" s="76">
        <f t="shared" ref="G83:I83" si="6">G82/$D82</f>
        <v>0.25145507845885612</v>
      </c>
      <c r="H83" s="76">
        <f t="shared" si="6"/>
        <v>9.6871474479504976E-2</v>
      </c>
      <c r="I83" s="76">
        <f t="shared" si="6"/>
        <v>0.43965129397285563</v>
      </c>
      <c r="J83" s="77">
        <f>J82/$D82*100</f>
        <v>213.35082561279961</v>
      </c>
      <c r="K83" s="59" t="s">
        <v>227</v>
      </c>
    </row>
    <row r="84" spans="1:21" x14ac:dyDescent="0.3">
      <c r="C84" s="44" t="s">
        <v>58</v>
      </c>
      <c r="F84" s="45">
        <v>0.62</v>
      </c>
      <c r="G84" s="45">
        <v>0.18</v>
      </c>
      <c r="H84" s="45">
        <v>2.4500000000000001E-2</v>
      </c>
      <c r="I84" s="45">
        <v>0.35</v>
      </c>
    </row>
    <row r="85" spans="1:21" x14ac:dyDescent="0.3">
      <c r="C85" s="44" t="s">
        <v>59</v>
      </c>
      <c r="F85" s="45">
        <v>0.65</v>
      </c>
      <c r="G85" s="45">
        <v>0.21</v>
      </c>
      <c r="H85" s="45">
        <v>0.1</v>
      </c>
      <c r="I85" s="45">
        <v>0.38</v>
      </c>
    </row>
    <row r="86" spans="1:21" s="80" customFormat="1" x14ac:dyDescent="0.3">
      <c r="B86" s="61"/>
      <c r="C86" s="85"/>
      <c r="D86" s="61"/>
      <c r="E86" s="61"/>
      <c r="F86" s="90"/>
      <c r="G86" s="90"/>
      <c r="H86" s="90"/>
      <c r="I86" s="90"/>
      <c r="K86" s="91"/>
      <c r="L86" s="61"/>
      <c r="M86" s="61"/>
    </row>
    <row r="87" spans="1:21" s="80" customFormat="1" x14ac:dyDescent="0.3">
      <c r="B87" s="61"/>
      <c r="C87" s="85"/>
      <c r="D87" s="61"/>
      <c r="E87" s="61"/>
      <c r="F87" s="90"/>
      <c r="G87" s="90"/>
      <c r="H87" s="90"/>
      <c r="I87" s="90"/>
      <c r="K87" s="91"/>
      <c r="L87" s="61"/>
      <c r="M87" s="61"/>
    </row>
    <row r="88" spans="1:21" x14ac:dyDescent="0.3">
      <c r="C88" s="37" t="s">
        <v>166</v>
      </c>
    </row>
    <row r="89" spans="1:21" x14ac:dyDescent="0.3">
      <c r="B89" s="51"/>
      <c r="C89" s="51" t="s">
        <v>213</v>
      </c>
      <c r="D89" s="51"/>
      <c r="E89" s="51"/>
      <c r="F89" s="51"/>
    </row>
    <row r="90" spans="1:21" x14ac:dyDescent="0.3">
      <c r="B90" s="51"/>
      <c r="C90" s="51" t="s">
        <v>52</v>
      </c>
      <c r="D90" s="51"/>
      <c r="E90" s="51"/>
      <c r="F90" s="51"/>
    </row>
    <row r="91" spans="1:21" x14ac:dyDescent="0.3">
      <c r="B91" s="51"/>
      <c r="D91" s="51"/>
      <c r="E91" s="51"/>
      <c r="F91" s="51"/>
    </row>
    <row r="92" spans="1:21" s="80" customFormat="1" x14ac:dyDescent="0.3">
      <c r="C92" s="51" t="s">
        <v>214</v>
      </c>
      <c r="D92" s="61"/>
      <c r="E92" s="61"/>
      <c r="F92" s="90"/>
      <c r="G92" s="90"/>
      <c r="H92" s="90"/>
      <c r="I92" s="90"/>
      <c r="K92" s="91"/>
      <c r="L92" s="61"/>
      <c r="M92" s="61"/>
    </row>
    <row r="94" spans="1:21" s="82" customFormat="1" ht="18" x14ac:dyDescent="0.3">
      <c r="A94" s="81" t="s">
        <v>115</v>
      </c>
      <c r="D94" s="83"/>
      <c r="E94" s="83"/>
      <c r="K94" s="84"/>
      <c r="L94" s="83"/>
      <c r="M94" s="83"/>
    </row>
    <row r="95" spans="1:21" s="80" customFormat="1" x14ac:dyDescent="0.3">
      <c r="A95" s="51"/>
      <c r="B95" s="51"/>
      <c r="C95" s="51"/>
      <c r="D95" s="55"/>
      <c r="E95" s="55"/>
      <c r="G95" s="51"/>
      <c r="H95" s="51"/>
      <c r="I95" s="51"/>
      <c r="J95" s="51"/>
      <c r="K95" s="59"/>
      <c r="L95" s="55"/>
      <c r="M95" s="55"/>
      <c r="N95" s="51"/>
      <c r="O95" s="51"/>
      <c r="P95" s="51"/>
      <c r="Q95" s="51"/>
      <c r="R95" s="51"/>
      <c r="S95" s="51"/>
      <c r="T95" s="51"/>
      <c r="U95" s="51"/>
    </row>
    <row r="96" spans="1:21" ht="18.600000000000001" thickBot="1" x14ac:dyDescent="0.35">
      <c r="B96" s="66" t="s">
        <v>115</v>
      </c>
      <c r="F96" s="67" t="s">
        <v>79</v>
      </c>
      <c r="K96" s="89" t="s">
        <v>159</v>
      </c>
      <c r="L96" s="67" t="s">
        <v>269</v>
      </c>
      <c r="M96" s="67">
        <v>0.9</v>
      </c>
    </row>
    <row r="97" spans="2:18" x14ac:dyDescent="0.3">
      <c r="B97" s="69" t="s">
        <v>9</v>
      </c>
      <c r="C97" s="44" t="s">
        <v>10</v>
      </c>
      <c r="D97" s="69" t="s">
        <v>11</v>
      </c>
      <c r="E97" s="69" t="s">
        <v>1</v>
      </c>
      <c r="F97" s="70" t="s">
        <v>81</v>
      </c>
      <c r="G97" s="71" t="s">
        <v>82</v>
      </c>
      <c r="H97" s="70" t="s">
        <v>83</v>
      </c>
      <c r="I97" s="71" t="s">
        <v>84</v>
      </c>
      <c r="J97" s="71" t="s">
        <v>80</v>
      </c>
      <c r="K97" s="88" t="s">
        <v>87</v>
      </c>
      <c r="L97" s="69" t="s">
        <v>11</v>
      </c>
      <c r="M97" s="69" t="s">
        <v>1</v>
      </c>
      <c r="N97" s="106" t="s">
        <v>175</v>
      </c>
      <c r="O97" s="107"/>
      <c r="P97" s="107"/>
      <c r="Q97" s="107"/>
      <c r="R97" s="108"/>
    </row>
    <row r="98" spans="2:18" x14ac:dyDescent="0.3">
      <c r="B98" s="55">
        <v>1</v>
      </c>
      <c r="C98" s="51" t="s">
        <v>39</v>
      </c>
      <c r="D98" s="55">
        <v>500</v>
      </c>
      <c r="E98" s="55" t="s">
        <v>1</v>
      </c>
      <c r="F98" s="61">
        <f>$D98*VLOOKUP($C98,Eisbilanzierung!$A:$F,2,FALSE)</f>
        <v>435</v>
      </c>
      <c r="G98" s="61">
        <f>$D98*VLOOKUP($C98,Eisbilanzierung!$A:$F,3,FALSE)</f>
        <v>24</v>
      </c>
      <c r="H98" s="61">
        <f>$D98*VLOOKUP($C98,Eisbilanzierung!$A:$F,4,FALSE)</f>
        <v>17.5</v>
      </c>
      <c r="I98" s="61">
        <f>$D98*VLOOKUP($C98,Eisbilanzierung!$A:$F,5,FALSE)</f>
        <v>65</v>
      </c>
      <c r="J98" s="61">
        <f>$D98*VLOOKUP($C98,Eisbilanzierung!$A:$F,6,FALSE)/100</f>
        <v>320</v>
      </c>
      <c r="L98" s="72">
        <f>$M96*D98</f>
        <v>450</v>
      </c>
      <c r="M98" s="72" t="str">
        <f>E98</f>
        <v>g</v>
      </c>
      <c r="N98" s="109"/>
      <c r="O98" s="110"/>
      <c r="P98" s="110"/>
      <c r="Q98" s="110"/>
      <c r="R98" s="111"/>
    </row>
    <row r="99" spans="2:18" x14ac:dyDescent="0.3">
      <c r="B99" s="55">
        <v>2</v>
      </c>
      <c r="C99" s="51" t="s">
        <v>116</v>
      </c>
      <c r="D99" s="55">
        <v>100</v>
      </c>
      <c r="E99" s="55" t="s">
        <v>1</v>
      </c>
      <c r="F99" s="61">
        <f>$D99*VLOOKUP($C99,Eisbilanzierung!$A:$F,2,FALSE)</f>
        <v>64</v>
      </c>
      <c r="G99" s="61">
        <f>$D99*VLOOKUP($C99,Eisbilanzierung!$A:$F,3,FALSE)</f>
        <v>3.2</v>
      </c>
      <c r="H99" s="61">
        <f>$D99*VLOOKUP($C99,Eisbilanzierung!$A:$F,4,FALSE)</f>
        <v>30</v>
      </c>
      <c r="I99" s="61">
        <f>$D99*VLOOKUP($C99,Eisbilanzierung!$A:$F,5,FALSE)</f>
        <v>36</v>
      </c>
      <c r="J99" s="61">
        <f>$D99*VLOOKUP($C99,Eisbilanzierung!$A:$F,6,FALSE)/100</f>
        <v>288</v>
      </c>
      <c r="L99" s="72">
        <f>$M96*D99</f>
        <v>90</v>
      </c>
      <c r="M99" s="72" t="str">
        <f t="shared" ref="M99:M105" si="7">E99</f>
        <v>g</v>
      </c>
      <c r="N99" s="109"/>
      <c r="O99" s="110"/>
      <c r="P99" s="110"/>
      <c r="Q99" s="110"/>
      <c r="R99" s="111"/>
    </row>
    <row r="100" spans="2:18" x14ac:dyDescent="0.3">
      <c r="B100" s="55">
        <v>3</v>
      </c>
      <c r="C100" s="51" t="s">
        <v>53</v>
      </c>
      <c r="D100" s="55">
        <v>16</v>
      </c>
      <c r="E100" s="55" t="s">
        <v>1</v>
      </c>
      <c r="F100" s="61">
        <f>$D100*VLOOKUP($C100,Eisbilanzierung!$A:$F,2,FALSE)</f>
        <v>0</v>
      </c>
      <c r="G100" s="61">
        <f>$D100*VLOOKUP($C100,Eisbilanzierung!$A:$F,3,FALSE)</f>
        <v>0</v>
      </c>
      <c r="H100" s="61">
        <f>$D100*VLOOKUP($C100,Eisbilanzierung!$A:$F,4,FALSE)</f>
        <v>0</v>
      </c>
      <c r="I100" s="61">
        <f>$D100*VLOOKUP($C100,Eisbilanzierung!$A:$F,5,FALSE)</f>
        <v>0</v>
      </c>
      <c r="J100" s="61">
        <f>$D100*VLOOKUP($C100,Eisbilanzierung!$A:$F,6,FALSE)/100</f>
        <v>0</v>
      </c>
      <c r="K100" s="59" t="s">
        <v>173</v>
      </c>
      <c r="L100" s="72">
        <f>$M96*D100</f>
        <v>14.4</v>
      </c>
      <c r="M100" s="72" t="str">
        <f t="shared" si="7"/>
        <v>g</v>
      </c>
      <c r="N100" s="109"/>
      <c r="O100" s="110"/>
      <c r="P100" s="110"/>
      <c r="Q100" s="110"/>
      <c r="R100" s="111"/>
    </row>
    <row r="101" spans="2:18" x14ac:dyDescent="0.3">
      <c r="B101" s="55">
        <v>4</v>
      </c>
      <c r="C101" s="51" t="s">
        <v>118</v>
      </c>
      <c r="D101" s="72">
        <v>0.6</v>
      </c>
      <c r="E101" s="55" t="s">
        <v>1</v>
      </c>
      <c r="F101" s="61">
        <f>$D101*VLOOKUP($C101,Eisbilanzierung!$A:$F,2,FALSE)</f>
        <v>5.3999999999999999E-2</v>
      </c>
      <c r="G101" s="61">
        <f>$D101*VLOOKUP($C101,Eisbilanzierung!$A:$F,3,FALSE)</f>
        <v>0.33240000000000003</v>
      </c>
      <c r="H101" s="61">
        <f>$D101*VLOOKUP($C101,Eisbilanzierung!$A:$F,4,FALSE)</f>
        <v>1.9199999999999998E-2</v>
      </c>
      <c r="I101" s="61">
        <f>$D101*VLOOKUP($C101,Eisbilanzierung!$A:$F,5,FALSE)</f>
        <v>0.54600000000000004</v>
      </c>
      <c r="J101" s="61">
        <f>$D101*VLOOKUP($C101,Eisbilanzierung!$A:$F,6,FALSE)/100</f>
        <v>1.6319999999999999</v>
      </c>
      <c r="L101" s="72">
        <f>$M96*D101</f>
        <v>0.54</v>
      </c>
      <c r="M101" s="72" t="str">
        <f t="shared" si="7"/>
        <v>g</v>
      </c>
      <c r="N101" s="109"/>
      <c r="O101" s="110"/>
      <c r="P101" s="110"/>
      <c r="Q101" s="110"/>
      <c r="R101" s="111"/>
    </row>
    <row r="102" spans="2:18" x14ac:dyDescent="0.3">
      <c r="B102" s="55">
        <v>5</v>
      </c>
      <c r="C102" s="51" t="s">
        <v>70</v>
      </c>
      <c r="D102" s="72">
        <v>116</v>
      </c>
      <c r="E102" s="55" t="s">
        <v>1</v>
      </c>
      <c r="F102" s="61">
        <f>$D102*VLOOKUP($C102,Eisbilanzierung!$A:$F,2,FALSE)</f>
        <v>0</v>
      </c>
      <c r="G102" s="61">
        <f>$D102*VLOOKUP($C102,Eisbilanzierung!$A:$F,3,FALSE)</f>
        <v>116</v>
      </c>
      <c r="H102" s="61">
        <f>$D102*VLOOKUP($C102,Eisbilanzierung!$A:$F,4,FALSE)</f>
        <v>0</v>
      </c>
      <c r="I102" s="61">
        <f>$D102*VLOOKUP($C102,Eisbilanzierung!$A:$F,5,FALSE)</f>
        <v>116</v>
      </c>
      <c r="J102" s="61">
        <f>$D102*VLOOKUP($C102,Eisbilanzierung!$A:$F,6,FALSE)/100</f>
        <v>469.8</v>
      </c>
      <c r="L102" s="72">
        <f>$M96*D102</f>
        <v>104.4</v>
      </c>
      <c r="M102" s="72" t="str">
        <f t="shared" si="7"/>
        <v>g</v>
      </c>
      <c r="N102" s="109"/>
      <c r="O102" s="110"/>
      <c r="P102" s="110"/>
      <c r="Q102" s="110"/>
      <c r="R102" s="111"/>
    </row>
    <row r="103" spans="2:18" x14ac:dyDescent="0.3">
      <c r="B103" s="55">
        <v>6</v>
      </c>
      <c r="C103" s="51" t="s">
        <v>3</v>
      </c>
      <c r="D103" s="72">
        <v>18</v>
      </c>
      <c r="E103" s="55" t="s">
        <v>1</v>
      </c>
      <c r="F103" s="61">
        <f>$D103*VLOOKUP($C103,Eisbilanzierung!$A:$F,2,FALSE)</f>
        <v>0</v>
      </c>
      <c r="G103" s="61">
        <f>$D103*VLOOKUP($C103,Eisbilanzierung!$A:$F,3,FALSE)</f>
        <v>16.47</v>
      </c>
      <c r="H103" s="61">
        <f>$D103*VLOOKUP($C103,Eisbilanzierung!$A:$F,4,FALSE)</f>
        <v>0</v>
      </c>
      <c r="I103" s="61">
        <f>$D103*VLOOKUP($C103,Eisbilanzierung!$A:$F,5,FALSE)</f>
        <v>18</v>
      </c>
      <c r="J103" s="61">
        <f>$D103*VLOOKUP($C103,Eisbilanzierung!$A:$F,6,FALSE)/100</f>
        <v>65.88</v>
      </c>
      <c r="L103" s="72">
        <f>$M96*D103</f>
        <v>16.2</v>
      </c>
      <c r="M103" s="72" t="str">
        <f t="shared" si="7"/>
        <v>g</v>
      </c>
      <c r="N103" s="109"/>
      <c r="O103" s="110"/>
      <c r="P103" s="110"/>
      <c r="Q103" s="110"/>
      <c r="R103" s="111"/>
    </row>
    <row r="104" spans="2:18" x14ac:dyDescent="0.3">
      <c r="B104" s="55">
        <v>7</v>
      </c>
      <c r="C104" s="51" t="s">
        <v>2</v>
      </c>
      <c r="D104" s="72">
        <v>26</v>
      </c>
      <c r="E104" s="55" t="s">
        <v>1</v>
      </c>
      <c r="F104" s="61">
        <f>$D104*VLOOKUP($C104,Eisbilanzierung!$A:$F,2,FALSE)</f>
        <v>0.52</v>
      </c>
      <c r="G104" s="61">
        <f>$D104*VLOOKUP($C104,Eisbilanzierung!$A:$F,3,FALSE)</f>
        <v>13.39</v>
      </c>
      <c r="H104" s="61">
        <f>$D104*VLOOKUP($C104,Eisbilanzierung!$A:$F,4,FALSE)</f>
        <v>0.23399999999999999</v>
      </c>
      <c r="I104" s="61">
        <f>$D104*VLOOKUP($C104,Eisbilanzierung!$A:$F,5,FALSE)</f>
        <v>25.48</v>
      </c>
      <c r="J104" s="61">
        <f>$D104*VLOOKUP($C104,Eisbilanzierung!$A:$F,6,FALSE)/100</f>
        <v>95.68</v>
      </c>
      <c r="L104" s="72">
        <f>$M96*D104</f>
        <v>23.400000000000002</v>
      </c>
      <c r="M104" s="72" t="str">
        <f t="shared" si="7"/>
        <v>g</v>
      </c>
      <c r="N104" s="109"/>
      <c r="O104" s="110"/>
      <c r="P104" s="110"/>
      <c r="Q104" s="110"/>
      <c r="R104" s="111"/>
    </row>
    <row r="105" spans="2:18" x14ac:dyDescent="0.3">
      <c r="B105" s="55">
        <v>8</v>
      </c>
      <c r="C105" s="51" t="s">
        <v>0</v>
      </c>
      <c r="D105" s="72">
        <v>12</v>
      </c>
      <c r="E105" s="55" t="s">
        <v>1</v>
      </c>
      <c r="F105" s="61">
        <f>$D105*VLOOKUP($C105,Eisbilanzierung!$A:$F,2,FALSE)</f>
        <v>0</v>
      </c>
      <c r="G105" s="61">
        <f>$D105*VLOOKUP($C105,Eisbilanzierung!$A:$F,3,FALSE)</f>
        <v>0</v>
      </c>
      <c r="H105" s="61">
        <f>$D105*VLOOKUP($C105,Eisbilanzierung!$A:$F,4,FALSE)</f>
        <v>0</v>
      </c>
      <c r="I105" s="61">
        <f>$D105*VLOOKUP($C105,Eisbilanzierung!$A:$F,5,FALSE)</f>
        <v>12</v>
      </c>
      <c r="J105" s="61">
        <f>$D105*VLOOKUP($C105,Eisbilanzierung!$A:$F,6,FALSE)/100</f>
        <v>25.2</v>
      </c>
      <c r="L105" s="72">
        <f>$M96*D105</f>
        <v>10.8</v>
      </c>
      <c r="M105" s="72" t="str">
        <f t="shared" si="7"/>
        <v>g</v>
      </c>
      <c r="N105" s="109"/>
      <c r="O105" s="110"/>
      <c r="P105" s="110"/>
      <c r="Q105" s="110"/>
      <c r="R105" s="111"/>
    </row>
    <row r="106" spans="2:18" x14ac:dyDescent="0.3">
      <c r="B106" s="55">
        <v>9</v>
      </c>
      <c r="C106" s="51" t="s">
        <v>24</v>
      </c>
      <c r="D106" s="72">
        <v>24</v>
      </c>
      <c r="E106" s="55" t="s">
        <v>1</v>
      </c>
      <c r="F106" s="61">
        <f>$D106*VLOOKUP($C106,Eisbilanzierung!$A:$F,2,FALSE)</f>
        <v>0</v>
      </c>
      <c r="G106" s="61">
        <f>$D106*VLOOKUP($C106,Eisbilanzierung!$A:$F,3,FALSE)</f>
        <v>21.96</v>
      </c>
      <c r="H106" s="61">
        <f>$D106*VLOOKUP($C106,Eisbilanzierung!$A:$F,4,FALSE)</f>
        <v>0</v>
      </c>
      <c r="I106" s="61">
        <f>$D106*VLOOKUP($C106,Eisbilanzierung!$A:$F,5,FALSE)</f>
        <v>24</v>
      </c>
      <c r="J106" s="61">
        <f>$D106*VLOOKUP($C106,Eisbilanzierung!$A:$F,6,FALSE)/100</f>
        <v>87.84</v>
      </c>
      <c r="L106" s="72">
        <f>$M96*D106</f>
        <v>21.6</v>
      </c>
      <c r="M106" s="72" t="str">
        <f>E104</f>
        <v>g</v>
      </c>
      <c r="N106" s="109"/>
      <c r="O106" s="110"/>
      <c r="P106" s="110"/>
      <c r="Q106" s="110"/>
      <c r="R106" s="111"/>
    </row>
    <row r="107" spans="2:18" x14ac:dyDescent="0.3">
      <c r="B107" s="55">
        <v>10</v>
      </c>
      <c r="C107" s="51" t="s">
        <v>117</v>
      </c>
      <c r="D107" s="72">
        <v>0.8</v>
      </c>
      <c r="E107" s="55" t="s">
        <v>1</v>
      </c>
      <c r="F107" s="61">
        <f>$D107*VLOOKUP($C107,Eisbilanzierung!$A:$F,2,FALSE)</f>
        <v>0.6160000000000001</v>
      </c>
      <c r="G107" s="61">
        <f>$D107*VLOOKUP($C107,Eisbilanzierung!$A:$F,3,FALSE)</f>
        <v>0.128</v>
      </c>
      <c r="H107" s="61">
        <f>$D107*VLOOKUP($C107,Eisbilanzierung!$A:$F,4,FALSE)</f>
        <v>2.4000000000000002E-3</v>
      </c>
      <c r="I107" s="61">
        <f>$D107*VLOOKUP($C107,Eisbilanzierung!$A:$F,5,FALSE)</f>
        <v>0.184</v>
      </c>
      <c r="J107" s="61">
        <f>$D107*VLOOKUP($C107,Eisbilanzierung!$A:$F,6,FALSE)/100</f>
        <v>0.71200000000000008</v>
      </c>
      <c r="L107" s="72">
        <f>$M96*D107</f>
        <v>0.72000000000000008</v>
      </c>
      <c r="M107" s="72" t="str">
        <f>E105</f>
        <v>g</v>
      </c>
      <c r="N107" s="109"/>
      <c r="O107" s="110"/>
      <c r="P107" s="110"/>
      <c r="Q107" s="110"/>
      <c r="R107" s="111"/>
    </row>
    <row r="108" spans="2:18" ht="15" thickBot="1" x14ac:dyDescent="0.35">
      <c r="B108" s="55">
        <v>11</v>
      </c>
      <c r="C108" s="51" t="s">
        <v>120</v>
      </c>
      <c r="D108" s="73">
        <v>0.04</v>
      </c>
      <c r="E108" s="55" t="s">
        <v>1</v>
      </c>
      <c r="F108" s="61">
        <f>$D108*VLOOKUP($C108,Eisbilanzierung!$A:$F,2,FALSE)</f>
        <v>4.0000000000000002E-4</v>
      </c>
      <c r="G108" s="61">
        <f>$D108*VLOOKUP($C108,Eisbilanzierung!$A:$F,3,FALSE)</f>
        <v>0</v>
      </c>
      <c r="H108" s="61">
        <f>$D108*VLOOKUP($C108,Eisbilanzierung!$A:$F,4,FALSE)</f>
        <v>0</v>
      </c>
      <c r="I108" s="61">
        <f>$D108*VLOOKUP($C108,Eisbilanzierung!$A:$F,5,FALSE)</f>
        <v>3.9600000000000003E-2</v>
      </c>
      <c r="J108" s="61">
        <f>$D108*VLOOKUP($C108,Eisbilanzierung!$A:$F,6,FALSE)/100</f>
        <v>0</v>
      </c>
      <c r="K108" s="51" t="s">
        <v>167</v>
      </c>
      <c r="L108" s="72">
        <f>$M96*D108</f>
        <v>3.6000000000000004E-2</v>
      </c>
      <c r="M108" s="72" t="str">
        <f>E106</f>
        <v>g</v>
      </c>
      <c r="N108" s="112"/>
      <c r="O108" s="113"/>
      <c r="P108" s="113"/>
      <c r="Q108" s="113"/>
      <c r="R108" s="114"/>
    </row>
    <row r="109" spans="2:18" x14ac:dyDescent="0.3">
      <c r="B109" s="69"/>
      <c r="C109" s="44" t="s">
        <v>7</v>
      </c>
      <c r="D109" s="74">
        <f>SUM(D98:D108)</f>
        <v>813.43999999999994</v>
      </c>
      <c r="E109" s="69" t="s">
        <v>1</v>
      </c>
      <c r="F109" s="75">
        <f>SUM(F98:F108)</f>
        <v>500.19039999999995</v>
      </c>
      <c r="G109" s="75">
        <f t="shared" ref="G109:I109" si="8">SUM(G98:G108)</f>
        <v>195.4804</v>
      </c>
      <c r="H109" s="75">
        <f t="shared" si="8"/>
        <v>47.755600000000001</v>
      </c>
      <c r="I109" s="75">
        <f t="shared" si="8"/>
        <v>297.24960000000004</v>
      </c>
      <c r="J109" s="75">
        <f>SUM(J98:J108)</f>
        <v>1354.7439999999999</v>
      </c>
      <c r="K109" s="88"/>
      <c r="L109" s="74">
        <f>SUM(L98:L108)</f>
        <v>732.09599999999989</v>
      </c>
      <c r="M109" s="69" t="s">
        <v>1</v>
      </c>
    </row>
    <row r="110" spans="2:18" x14ac:dyDescent="0.3">
      <c r="C110" s="51" t="s">
        <v>114</v>
      </c>
      <c r="F110" s="76">
        <f>F109/$D109</f>
        <v>0.61490755310778911</v>
      </c>
      <c r="G110" s="76">
        <f t="shared" ref="G110:I110" si="9">G109/$D109</f>
        <v>0.24031323760818254</v>
      </c>
      <c r="H110" s="76">
        <f t="shared" si="9"/>
        <v>5.8708202202989779E-2</v>
      </c>
      <c r="I110" s="76">
        <f t="shared" si="9"/>
        <v>0.36542289535798594</v>
      </c>
      <c r="J110" s="77">
        <f>J109/$D109*100</f>
        <v>166.54504327301339</v>
      </c>
      <c r="K110" s="59" t="s">
        <v>227</v>
      </c>
    </row>
    <row r="111" spans="2:18" x14ac:dyDescent="0.3">
      <c r="C111" s="44" t="s">
        <v>58</v>
      </c>
      <c r="F111" s="45">
        <v>0.62</v>
      </c>
      <c r="G111" s="45">
        <v>0.18</v>
      </c>
      <c r="H111" s="45">
        <v>2.4500000000000001E-2</v>
      </c>
      <c r="I111" s="45">
        <v>0.35</v>
      </c>
    </row>
    <row r="112" spans="2:18" x14ac:dyDescent="0.3">
      <c r="C112" s="44" t="s">
        <v>59</v>
      </c>
      <c r="F112" s="45">
        <v>0.65</v>
      </c>
      <c r="G112" s="45">
        <v>0.21</v>
      </c>
      <c r="H112" s="45">
        <v>0.1</v>
      </c>
      <c r="I112" s="45">
        <v>0.38</v>
      </c>
    </row>
    <row r="113" spans="1:18" x14ac:dyDescent="0.3">
      <c r="B113" s="51"/>
    </row>
    <row r="114" spans="1:18" x14ac:dyDescent="0.3">
      <c r="B114" s="51"/>
      <c r="D114" s="51"/>
      <c r="E114" s="51"/>
      <c r="F114" s="51"/>
    </row>
    <row r="115" spans="1:18" s="82" customFormat="1" ht="18" x14ac:dyDescent="0.3">
      <c r="A115" s="81" t="s">
        <v>195</v>
      </c>
      <c r="D115" s="83"/>
      <c r="E115" s="83"/>
      <c r="K115" s="84"/>
      <c r="L115" s="83"/>
      <c r="M115" s="83"/>
    </row>
    <row r="117" spans="1:18" ht="18.600000000000001" thickBot="1" x14ac:dyDescent="0.35">
      <c r="B117" s="79" t="s">
        <v>194</v>
      </c>
      <c r="F117" s="67" t="s">
        <v>79</v>
      </c>
      <c r="H117" s="79"/>
      <c r="K117" s="87" t="s">
        <v>183</v>
      </c>
      <c r="L117" s="67" t="s">
        <v>269</v>
      </c>
      <c r="M117" s="67">
        <v>0.9</v>
      </c>
    </row>
    <row r="118" spans="1:18" x14ac:dyDescent="0.3">
      <c r="B118" s="69" t="s">
        <v>9</v>
      </c>
      <c r="C118" s="44" t="s">
        <v>10</v>
      </c>
      <c r="D118" s="69" t="s">
        <v>11</v>
      </c>
      <c r="E118" s="69" t="s">
        <v>1</v>
      </c>
      <c r="F118" s="70" t="s">
        <v>81</v>
      </c>
      <c r="G118" s="71" t="s">
        <v>82</v>
      </c>
      <c r="H118" s="70" t="s">
        <v>83</v>
      </c>
      <c r="I118" s="71" t="s">
        <v>84</v>
      </c>
      <c r="J118" s="71" t="s">
        <v>80</v>
      </c>
      <c r="K118" s="88" t="s">
        <v>87</v>
      </c>
      <c r="L118" s="69" t="s">
        <v>11</v>
      </c>
      <c r="M118" s="69" t="s">
        <v>1</v>
      </c>
      <c r="N118" s="106" t="s">
        <v>276</v>
      </c>
      <c r="O118" s="107"/>
      <c r="P118" s="107"/>
      <c r="Q118" s="107"/>
      <c r="R118" s="108"/>
    </row>
    <row r="119" spans="1:18" x14ac:dyDescent="0.3">
      <c r="B119" s="55">
        <v>1</v>
      </c>
      <c r="C119" s="51" t="s">
        <v>39</v>
      </c>
      <c r="D119" s="55">
        <v>200</v>
      </c>
      <c r="E119" s="55" t="s">
        <v>1</v>
      </c>
      <c r="F119" s="61">
        <f>$D119*VLOOKUP($C119,Eisbilanzierung!$A:$F,2,FALSE)</f>
        <v>174</v>
      </c>
      <c r="G119" s="61">
        <f>$D119*VLOOKUP($C119,Eisbilanzierung!$A:$F,3,FALSE)</f>
        <v>9.6</v>
      </c>
      <c r="H119" s="61">
        <f>$D119*VLOOKUP($C119,Eisbilanzierung!$A:$F,4,FALSE)</f>
        <v>7.0000000000000009</v>
      </c>
      <c r="I119" s="61">
        <f>$D119*VLOOKUP($C119,Eisbilanzierung!$A:$F,5,FALSE)</f>
        <v>26</v>
      </c>
      <c r="J119" s="61">
        <f>$D119*VLOOKUP($C119,Eisbilanzierung!$A:$F,6,FALSE)/100</f>
        <v>128</v>
      </c>
      <c r="L119" s="72">
        <f>$M117*D119</f>
        <v>180</v>
      </c>
      <c r="M119" s="72" t="str">
        <f>E119</f>
        <v>g</v>
      </c>
      <c r="N119" s="109"/>
      <c r="O119" s="110"/>
      <c r="P119" s="110"/>
      <c r="Q119" s="110"/>
      <c r="R119" s="111"/>
    </row>
    <row r="120" spans="1:18" x14ac:dyDescent="0.3">
      <c r="B120" s="55">
        <v>2</v>
      </c>
      <c r="C120" s="51" t="s">
        <v>116</v>
      </c>
      <c r="D120" s="55">
        <v>400</v>
      </c>
      <c r="E120" s="55" t="s">
        <v>1</v>
      </c>
      <c r="F120" s="61">
        <f>$D120*VLOOKUP($C120,Eisbilanzierung!$A:$F,2,FALSE)</f>
        <v>256</v>
      </c>
      <c r="G120" s="61">
        <f>$D120*VLOOKUP($C120,Eisbilanzierung!$A:$F,3,FALSE)</f>
        <v>12.8</v>
      </c>
      <c r="H120" s="61">
        <f>$D120*VLOOKUP($C120,Eisbilanzierung!$A:$F,4,FALSE)</f>
        <v>120</v>
      </c>
      <c r="I120" s="61">
        <f>$D120*VLOOKUP($C120,Eisbilanzierung!$A:$F,5,FALSE)</f>
        <v>144</v>
      </c>
      <c r="J120" s="61">
        <f>$D120*VLOOKUP($C120,Eisbilanzierung!$A:$F,6,FALSE)/100</f>
        <v>1152</v>
      </c>
      <c r="L120" s="72">
        <f>$M117*D120</f>
        <v>360</v>
      </c>
      <c r="M120" s="72" t="str">
        <f t="shared" ref="M120:M125" si="10">E120</f>
        <v>g</v>
      </c>
      <c r="N120" s="109"/>
      <c r="O120" s="110"/>
      <c r="P120" s="110"/>
      <c r="Q120" s="110"/>
      <c r="R120" s="111"/>
    </row>
    <row r="121" spans="1:18" x14ac:dyDescent="0.3">
      <c r="B121" s="55">
        <v>3</v>
      </c>
      <c r="C121" s="51" t="s">
        <v>70</v>
      </c>
      <c r="D121" s="55">
        <v>150</v>
      </c>
      <c r="E121" s="55" t="s">
        <v>1</v>
      </c>
      <c r="F121" s="61">
        <f>$D121*VLOOKUP($C121,Eisbilanzierung!$A:$F,2,FALSE)</f>
        <v>0</v>
      </c>
      <c r="G121" s="61">
        <f>$D121*VLOOKUP($C121,Eisbilanzierung!$A:$F,3,FALSE)</f>
        <v>150</v>
      </c>
      <c r="H121" s="61">
        <f>$D121*VLOOKUP($C121,Eisbilanzierung!$A:$F,4,FALSE)</f>
        <v>0</v>
      </c>
      <c r="I121" s="61">
        <f>$D121*VLOOKUP($C121,Eisbilanzierung!$A:$F,5,FALSE)</f>
        <v>150</v>
      </c>
      <c r="J121" s="61">
        <f>$D121*VLOOKUP($C121,Eisbilanzierung!$A:$F,6,FALSE)/100</f>
        <v>607.5</v>
      </c>
      <c r="L121" s="72">
        <f>$M117*D121</f>
        <v>135</v>
      </c>
      <c r="M121" s="72" t="str">
        <f t="shared" si="10"/>
        <v>g</v>
      </c>
      <c r="N121" s="109"/>
      <c r="O121" s="110"/>
      <c r="P121" s="110"/>
      <c r="Q121" s="110"/>
      <c r="R121" s="111"/>
    </row>
    <row r="122" spans="1:18" x14ac:dyDescent="0.3">
      <c r="B122" s="55">
        <v>4</v>
      </c>
      <c r="C122" s="51" t="s">
        <v>3</v>
      </c>
      <c r="D122" s="55">
        <v>50</v>
      </c>
      <c r="E122" s="55" t="s">
        <v>1</v>
      </c>
      <c r="F122" s="61">
        <f>$D122*VLOOKUP($C122,Eisbilanzierung!$A:$F,2,FALSE)</f>
        <v>0</v>
      </c>
      <c r="G122" s="61">
        <f>$D122*VLOOKUP($C122,Eisbilanzierung!$A:$F,3,FALSE)</f>
        <v>45.75</v>
      </c>
      <c r="H122" s="61">
        <f>$D122*VLOOKUP($C122,Eisbilanzierung!$A:$F,4,FALSE)</f>
        <v>0</v>
      </c>
      <c r="I122" s="61">
        <f>$D122*VLOOKUP($C122,Eisbilanzierung!$A:$F,5,FALSE)</f>
        <v>50</v>
      </c>
      <c r="J122" s="61">
        <f>$D122*VLOOKUP($C122,Eisbilanzierung!$A:$F,6,FALSE)/100</f>
        <v>183</v>
      </c>
      <c r="L122" s="72">
        <f>$M117*D122</f>
        <v>45</v>
      </c>
      <c r="M122" s="72" t="str">
        <f t="shared" si="10"/>
        <v>g</v>
      </c>
      <c r="N122" s="109"/>
      <c r="O122" s="110"/>
      <c r="P122" s="110"/>
      <c r="Q122" s="110"/>
      <c r="R122" s="111"/>
    </row>
    <row r="123" spans="1:18" x14ac:dyDescent="0.3">
      <c r="B123" s="55">
        <v>5</v>
      </c>
      <c r="C123" s="51" t="s">
        <v>22</v>
      </c>
      <c r="D123" s="55">
        <v>68</v>
      </c>
      <c r="E123" s="55" t="s">
        <v>1</v>
      </c>
      <c r="F123" s="61">
        <f>$D123*VLOOKUP($C123,Eisbilanzierung!$A:$F,2,FALSE)</f>
        <v>34</v>
      </c>
      <c r="G123" s="61">
        <f>$D123*VLOOKUP($C123,Eisbilanzierung!$A:$F,3,FALSE)</f>
        <v>0.20400000000000001</v>
      </c>
      <c r="H123" s="61">
        <f>$D123*VLOOKUP($C123,Eisbilanzierung!$A:$F,4,FALSE)</f>
        <v>21.692</v>
      </c>
      <c r="I123" s="61">
        <f>$D123*VLOOKUP($C123,Eisbilanzierung!$A:$F,5,FALSE)</f>
        <v>34</v>
      </c>
      <c r="J123" s="61">
        <f>$D123*VLOOKUP($C123,Eisbilanzierung!$A:$F,6,FALSE)/100</f>
        <v>236.64</v>
      </c>
      <c r="K123" s="59" t="s">
        <v>196</v>
      </c>
      <c r="L123" s="72">
        <f>$M117*D123</f>
        <v>61.2</v>
      </c>
      <c r="M123" s="72" t="str">
        <f t="shared" si="10"/>
        <v>g</v>
      </c>
      <c r="N123" s="109"/>
      <c r="O123" s="110"/>
      <c r="P123" s="110"/>
      <c r="Q123" s="110"/>
      <c r="R123" s="111"/>
    </row>
    <row r="124" spans="1:18" x14ac:dyDescent="0.3">
      <c r="B124" s="55">
        <v>8</v>
      </c>
      <c r="C124" s="51" t="s">
        <v>185</v>
      </c>
      <c r="D124" s="72"/>
      <c r="E124" s="55" t="s">
        <v>1</v>
      </c>
      <c r="F124" s="61">
        <f>$D124*VLOOKUP($C124,Eisbilanzierung!$A:$F,2,FALSE)</f>
        <v>0</v>
      </c>
      <c r="G124" s="61">
        <f>$D124*VLOOKUP($C124,Eisbilanzierung!$A:$F,3,FALSE)</f>
        <v>0</v>
      </c>
      <c r="H124" s="61">
        <f>$D124*VLOOKUP($C124,Eisbilanzierung!$A:$F,4,FALSE)</f>
        <v>0</v>
      </c>
      <c r="I124" s="61">
        <f>$D124*VLOOKUP($C124,Eisbilanzierung!$A:$F,5,FALSE)</f>
        <v>0</v>
      </c>
      <c r="J124" s="61">
        <f>$D124*VLOOKUP($C124,Eisbilanzierung!$A:$F,6,FALSE)/100</f>
        <v>0</v>
      </c>
      <c r="L124" s="72">
        <f>$M117*D124</f>
        <v>0</v>
      </c>
      <c r="M124" s="72" t="str">
        <f t="shared" si="10"/>
        <v>g</v>
      </c>
      <c r="N124" s="109"/>
      <c r="O124" s="110"/>
      <c r="P124" s="110"/>
      <c r="Q124" s="110"/>
      <c r="R124" s="111"/>
    </row>
    <row r="125" spans="1:18" x14ac:dyDescent="0.3">
      <c r="B125" s="55">
        <v>9</v>
      </c>
      <c r="C125" s="51" t="s">
        <v>197</v>
      </c>
      <c r="D125" s="72">
        <v>260</v>
      </c>
      <c r="E125" s="55" t="s">
        <v>1</v>
      </c>
      <c r="F125" s="61">
        <f>$D125*VLOOKUP($C125,Eisbilanzierung!$A:$F,2,FALSE)</f>
        <v>221</v>
      </c>
      <c r="G125" s="61">
        <f>$D125*VLOOKUP($C125,Eisbilanzierung!$A:$F,3,FALSE)</f>
        <v>23.4</v>
      </c>
      <c r="H125" s="61">
        <f>$D125*VLOOKUP($C125,Eisbilanzierung!$A:$F,4,FALSE)</f>
        <v>1.3</v>
      </c>
      <c r="I125" s="61">
        <f>$D125*VLOOKUP($C125,Eisbilanzierung!$A:$F,5,FALSE)</f>
        <v>39.000000000000007</v>
      </c>
      <c r="J125" s="61">
        <f>$D125*VLOOKUP($C125,Eisbilanzierung!$A:$F,6,FALSE)/100</f>
        <v>135.19999999999999</v>
      </c>
      <c r="K125" s="59" t="s">
        <v>203</v>
      </c>
      <c r="L125" s="72">
        <f>$M117*D125</f>
        <v>234</v>
      </c>
      <c r="M125" s="72" t="str">
        <f t="shared" si="10"/>
        <v>g</v>
      </c>
      <c r="N125" s="109"/>
      <c r="O125" s="110"/>
      <c r="P125" s="110"/>
      <c r="Q125" s="110"/>
      <c r="R125" s="111"/>
    </row>
    <row r="126" spans="1:18" x14ac:dyDescent="0.3">
      <c r="B126" s="55">
        <v>10</v>
      </c>
      <c r="C126" s="51" t="s">
        <v>120</v>
      </c>
      <c r="D126" s="73">
        <v>0.04</v>
      </c>
      <c r="E126" s="55" t="s">
        <v>1</v>
      </c>
      <c r="F126" s="61">
        <f>$D126*VLOOKUP($C126,Eisbilanzierung!$A:$F,2,FALSE)</f>
        <v>4.0000000000000002E-4</v>
      </c>
      <c r="G126" s="61">
        <f>$D126*VLOOKUP($C126,Eisbilanzierung!$A:$F,3,FALSE)</f>
        <v>0</v>
      </c>
      <c r="H126" s="61">
        <f>$D126*VLOOKUP($C126,Eisbilanzierung!$A:$F,4,FALSE)</f>
        <v>0</v>
      </c>
      <c r="I126" s="61">
        <f>$D126*VLOOKUP($C126,Eisbilanzierung!$A:$F,5,FALSE)</f>
        <v>3.9600000000000003E-2</v>
      </c>
      <c r="J126" s="61">
        <f>$D126*VLOOKUP($C126,Eisbilanzierung!$A:$F,6,FALSE)/100</f>
        <v>0</v>
      </c>
      <c r="K126" s="51" t="s">
        <v>167</v>
      </c>
      <c r="L126" s="72">
        <f>$M117*D126</f>
        <v>3.6000000000000004E-2</v>
      </c>
      <c r="M126" s="72" t="str">
        <f>E124</f>
        <v>g</v>
      </c>
      <c r="N126" s="109"/>
      <c r="O126" s="110"/>
      <c r="P126" s="110"/>
      <c r="Q126" s="110"/>
      <c r="R126" s="111"/>
    </row>
    <row r="127" spans="1:18" ht="15" thickBot="1" x14ac:dyDescent="0.35">
      <c r="B127" s="69"/>
      <c r="C127" s="44" t="s">
        <v>7</v>
      </c>
      <c r="D127" s="74">
        <f>SUM(D119:D126)</f>
        <v>1128.04</v>
      </c>
      <c r="E127" s="69" t="s">
        <v>1</v>
      </c>
      <c r="F127" s="75">
        <f>SUM(F119:F126)</f>
        <v>685.00040000000001</v>
      </c>
      <c r="G127" s="75">
        <f>SUM(G119:G126)</f>
        <v>241.75400000000002</v>
      </c>
      <c r="H127" s="75">
        <f>SUM(H119:H126)</f>
        <v>149.99200000000002</v>
      </c>
      <c r="I127" s="75">
        <f>SUM(I119:I126)</f>
        <v>443.03960000000001</v>
      </c>
      <c r="J127" s="75">
        <f>SUM(J119:J126)</f>
        <v>2442.3399999999997</v>
      </c>
      <c r="K127" s="88"/>
      <c r="L127" s="74">
        <f>SUM(L119:L126)</f>
        <v>1015.236</v>
      </c>
      <c r="M127" s="69" t="s">
        <v>1</v>
      </c>
      <c r="N127" s="112"/>
      <c r="O127" s="113"/>
      <c r="P127" s="113"/>
      <c r="Q127" s="113"/>
      <c r="R127" s="114"/>
    </row>
    <row r="128" spans="1:18" x14ac:dyDescent="0.3">
      <c r="C128" s="51" t="s">
        <v>114</v>
      </c>
      <c r="F128" s="76">
        <f>F127/$D127</f>
        <v>0.60724832452749911</v>
      </c>
      <c r="G128" s="76">
        <f t="shared" ref="G128:I128" si="11">G127/$D127</f>
        <v>0.21431332222261623</v>
      </c>
      <c r="H128" s="76">
        <f t="shared" si="11"/>
        <v>0.13296691606680616</v>
      </c>
      <c r="I128" s="76">
        <f t="shared" si="11"/>
        <v>0.39275167547250101</v>
      </c>
      <c r="J128" s="77">
        <f>J127/$D127*100</f>
        <v>216.51182582177935</v>
      </c>
      <c r="K128" s="59" t="s">
        <v>227</v>
      </c>
    </row>
    <row r="129" spans="1:18" x14ac:dyDescent="0.3">
      <c r="C129" s="44" t="s">
        <v>58</v>
      </c>
      <c r="F129" s="45">
        <v>0.62</v>
      </c>
      <c r="G129" s="45">
        <v>0.18</v>
      </c>
      <c r="H129" s="45">
        <v>2.4500000000000001E-2</v>
      </c>
      <c r="I129" s="45">
        <v>0.35</v>
      </c>
    </row>
    <row r="130" spans="1:18" x14ac:dyDescent="0.3">
      <c r="C130" s="44" t="s">
        <v>59</v>
      </c>
      <c r="F130" s="45">
        <v>0.65</v>
      </c>
      <c r="G130" s="45">
        <v>0.21</v>
      </c>
      <c r="H130" s="45">
        <v>0.1</v>
      </c>
      <c r="I130" s="45">
        <v>0.38</v>
      </c>
    </row>
    <row r="133" spans="1:18" x14ac:dyDescent="0.3">
      <c r="B133" s="51"/>
      <c r="C133" s="51" t="s">
        <v>199</v>
      </c>
    </row>
    <row r="134" spans="1:18" x14ac:dyDescent="0.3">
      <c r="B134" s="51"/>
      <c r="C134" s="51" t="s">
        <v>200</v>
      </c>
    </row>
    <row r="135" spans="1:18" x14ac:dyDescent="0.3">
      <c r="C135" s="51" t="s">
        <v>201</v>
      </c>
    </row>
    <row r="136" spans="1:18" x14ac:dyDescent="0.3">
      <c r="C136" s="51" t="s">
        <v>202</v>
      </c>
    </row>
    <row r="139" spans="1:18" s="82" customFormat="1" ht="18" x14ac:dyDescent="0.3">
      <c r="A139" s="81" t="s">
        <v>184</v>
      </c>
      <c r="D139" s="83"/>
      <c r="E139" s="83"/>
      <c r="K139" s="84"/>
      <c r="L139" s="83"/>
      <c r="M139" s="83"/>
    </row>
    <row r="141" spans="1:18" ht="18.600000000000001" thickBot="1" x14ac:dyDescent="0.35">
      <c r="B141" s="79" t="s">
        <v>176</v>
      </c>
      <c r="F141" s="67" t="s">
        <v>79</v>
      </c>
      <c r="H141" s="79"/>
      <c r="K141" s="87" t="s">
        <v>183</v>
      </c>
      <c r="L141" s="67" t="s">
        <v>269</v>
      </c>
      <c r="M141" s="67">
        <v>0.9</v>
      </c>
    </row>
    <row r="142" spans="1:18" x14ac:dyDescent="0.3">
      <c r="B142" s="69" t="s">
        <v>9</v>
      </c>
      <c r="C142" s="44" t="s">
        <v>10</v>
      </c>
      <c r="D142" s="69" t="s">
        <v>11</v>
      </c>
      <c r="E142" s="69" t="s">
        <v>1</v>
      </c>
      <c r="F142" s="70" t="s">
        <v>81</v>
      </c>
      <c r="G142" s="71" t="s">
        <v>82</v>
      </c>
      <c r="H142" s="70" t="s">
        <v>83</v>
      </c>
      <c r="I142" s="71" t="s">
        <v>84</v>
      </c>
      <c r="J142" s="71" t="s">
        <v>80</v>
      </c>
      <c r="K142" s="88" t="s">
        <v>87</v>
      </c>
      <c r="L142" s="69" t="s">
        <v>11</v>
      </c>
      <c r="M142" s="69" t="s">
        <v>1</v>
      </c>
      <c r="N142" s="106" t="s">
        <v>205</v>
      </c>
      <c r="O142" s="107"/>
      <c r="P142" s="107"/>
      <c r="Q142" s="107"/>
      <c r="R142" s="108"/>
    </row>
    <row r="143" spans="1:18" x14ac:dyDescent="0.3">
      <c r="B143" s="55">
        <v>1</v>
      </c>
      <c r="C143" s="51" t="s">
        <v>39</v>
      </c>
      <c r="D143" s="55">
        <v>200</v>
      </c>
      <c r="E143" s="55" t="s">
        <v>1</v>
      </c>
      <c r="F143" s="61">
        <f>$D143*VLOOKUP($C143,Eisbilanzierung!$A:$F,2,FALSE)</f>
        <v>174</v>
      </c>
      <c r="G143" s="61">
        <f>$D143*VLOOKUP($C143,Eisbilanzierung!$A:$F,3,FALSE)</f>
        <v>9.6</v>
      </c>
      <c r="H143" s="61">
        <f>$D143*VLOOKUP($C143,Eisbilanzierung!$A:$F,4,FALSE)</f>
        <v>7.0000000000000009</v>
      </c>
      <c r="I143" s="61">
        <f>$D143*VLOOKUP($C143,Eisbilanzierung!$A:$F,5,FALSE)</f>
        <v>26</v>
      </c>
      <c r="J143" s="61">
        <f>$D143*VLOOKUP($C143,Eisbilanzierung!$A:$F,6,FALSE)/100</f>
        <v>128</v>
      </c>
      <c r="L143" s="72">
        <f>$M141*D143</f>
        <v>180</v>
      </c>
      <c r="M143" s="72" t="str">
        <f>E143</f>
        <v>g</v>
      </c>
      <c r="N143" s="109"/>
      <c r="O143" s="110"/>
      <c r="P143" s="110"/>
      <c r="Q143" s="110"/>
      <c r="R143" s="111"/>
    </row>
    <row r="144" spans="1:18" x14ac:dyDescent="0.3">
      <c r="B144" s="55">
        <v>2</v>
      </c>
      <c r="C144" s="51" t="s">
        <v>116</v>
      </c>
      <c r="D144" s="55">
        <v>400</v>
      </c>
      <c r="E144" s="55" t="s">
        <v>1</v>
      </c>
      <c r="F144" s="61">
        <f>$D144*VLOOKUP($C144,Eisbilanzierung!$A:$F,2,FALSE)</f>
        <v>256</v>
      </c>
      <c r="G144" s="61">
        <f>$D144*VLOOKUP($C144,Eisbilanzierung!$A:$F,3,FALSE)</f>
        <v>12.8</v>
      </c>
      <c r="H144" s="61">
        <f>$D144*VLOOKUP($C144,Eisbilanzierung!$A:$F,4,FALSE)</f>
        <v>120</v>
      </c>
      <c r="I144" s="61">
        <f>$D144*VLOOKUP($C144,Eisbilanzierung!$A:$F,5,FALSE)</f>
        <v>144</v>
      </c>
      <c r="J144" s="61">
        <f>$D144*VLOOKUP($C144,Eisbilanzierung!$A:$F,6,FALSE)/100</f>
        <v>1152</v>
      </c>
      <c r="L144" s="72">
        <f>$M141*D144</f>
        <v>360</v>
      </c>
      <c r="M144" s="72" t="str">
        <f t="shared" ref="M144:M150" si="12">E144</f>
        <v>g</v>
      </c>
      <c r="N144" s="109"/>
      <c r="O144" s="110"/>
      <c r="P144" s="110"/>
      <c r="Q144" s="110"/>
      <c r="R144" s="111"/>
    </row>
    <row r="145" spans="2:18" x14ac:dyDescent="0.3">
      <c r="B145" s="55">
        <v>3</v>
      </c>
      <c r="C145" s="51" t="s">
        <v>70</v>
      </c>
      <c r="D145" s="55">
        <v>130</v>
      </c>
      <c r="E145" s="55" t="s">
        <v>1</v>
      </c>
      <c r="F145" s="61">
        <f>$D145*VLOOKUP($C145,Eisbilanzierung!$A:$F,2,FALSE)</f>
        <v>0</v>
      </c>
      <c r="G145" s="61">
        <f>$D145*VLOOKUP($C145,Eisbilanzierung!$A:$F,3,FALSE)</f>
        <v>130</v>
      </c>
      <c r="H145" s="61">
        <f>$D145*VLOOKUP($C145,Eisbilanzierung!$A:$F,4,FALSE)</f>
        <v>0</v>
      </c>
      <c r="I145" s="61">
        <f>$D145*VLOOKUP($C145,Eisbilanzierung!$A:$F,5,FALSE)</f>
        <v>130</v>
      </c>
      <c r="J145" s="61">
        <f>$D145*VLOOKUP($C145,Eisbilanzierung!$A:$F,6,FALSE)/100</f>
        <v>526.5</v>
      </c>
      <c r="L145" s="72">
        <f>$M141*D145</f>
        <v>117</v>
      </c>
      <c r="M145" s="72" t="str">
        <f t="shared" si="12"/>
        <v>g</v>
      </c>
      <c r="N145" s="109"/>
      <c r="O145" s="110"/>
      <c r="P145" s="110"/>
      <c r="Q145" s="110"/>
      <c r="R145" s="111"/>
    </row>
    <row r="146" spans="2:18" x14ac:dyDescent="0.3">
      <c r="B146" s="55">
        <v>4</v>
      </c>
      <c r="C146" s="51" t="s">
        <v>3</v>
      </c>
      <c r="D146" s="55">
        <v>50</v>
      </c>
      <c r="E146" s="55" t="s">
        <v>1</v>
      </c>
      <c r="F146" s="61">
        <f>$D146*VLOOKUP($C146,Eisbilanzierung!$A:$F,2,FALSE)</f>
        <v>0</v>
      </c>
      <c r="G146" s="61">
        <f>$D146*VLOOKUP($C146,Eisbilanzierung!$A:$F,3,FALSE)</f>
        <v>45.75</v>
      </c>
      <c r="H146" s="61">
        <f>$D146*VLOOKUP($C146,Eisbilanzierung!$A:$F,4,FALSE)</f>
        <v>0</v>
      </c>
      <c r="I146" s="61">
        <f>$D146*VLOOKUP($C146,Eisbilanzierung!$A:$F,5,FALSE)</f>
        <v>50</v>
      </c>
      <c r="J146" s="61">
        <f>$D146*VLOOKUP($C146,Eisbilanzierung!$A:$F,6,FALSE)/100</f>
        <v>183</v>
      </c>
      <c r="L146" s="72">
        <f>$M141*D146</f>
        <v>45</v>
      </c>
      <c r="M146" s="72" t="str">
        <f t="shared" si="12"/>
        <v>g</v>
      </c>
      <c r="N146" s="109"/>
      <c r="O146" s="110"/>
      <c r="P146" s="110"/>
      <c r="Q146" s="110"/>
      <c r="R146" s="111"/>
    </row>
    <row r="147" spans="2:18" x14ac:dyDescent="0.3">
      <c r="B147" s="55">
        <v>5</v>
      </c>
      <c r="C147" s="51" t="s">
        <v>22</v>
      </c>
      <c r="D147" s="55">
        <v>68</v>
      </c>
      <c r="E147" s="55" t="s">
        <v>1</v>
      </c>
      <c r="F147" s="61">
        <f>$D147*VLOOKUP($C147,Eisbilanzierung!$A:$F,2,FALSE)</f>
        <v>34</v>
      </c>
      <c r="G147" s="61">
        <f>$D147*VLOOKUP($C147,Eisbilanzierung!$A:$F,3,FALSE)</f>
        <v>0.20400000000000001</v>
      </c>
      <c r="H147" s="61">
        <f>$D147*VLOOKUP($C147,Eisbilanzierung!$A:$F,4,FALSE)</f>
        <v>21.692</v>
      </c>
      <c r="I147" s="61">
        <f>$D147*VLOOKUP($C147,Eisbilanzierung!$A:$F,5,FALSE)</f>
        <v>34</v>
      </c>
      <c r="J147" s="61">
        <f>$D147*VLOOKUP($C147,Eisbilanzierung!$A:$F,6,FALSE)/100</f>
        <v>236.64</v>
      </c>
      <c r="L147" s="72">
        <f>$M141*D147</f>
        <v>61.2</v>
      </c>
      <c r="M147" s="72" t="str">
        <f t="shared" si="12"/>
        <v>g</v>
      </c>
      <c r="N147" s="109"/>
      <c r="O147" s="110"/>
      <c r="P147" s="110"/>
      <c r="Q147" s="110"/>
      <c r="R147" s="111"/>
    </row>
    <row r="148" spans="2:18" ht="30" customHeight="1" x14ac:dyDescent="0.3">
      <c r="B148" s="55">
        <v>8</v>
      </c>
      <c r="C148" s="51" t="s">
        <v>185</v>
      </c>
      <c r="D148" s="72">
        <v>4</v>
      </c>
      <c r="E148" s="55" t="s">
        <v>1</v>
      </c>
      <c r="F148" s="61">
        <f>$D148*VLOOKUP($C148,Eisbilanzierung!$A:$F,2,FALSE)</f>
        <v>0</v>
      </c>
      <c r="G148" s="61">
        <f>$D148*VLOOKUP($C148,Eisbilanzierung!$A:$F,3,FALSE)</f>
        <v>4</v>
      </c>
      <c r="H148" s="61">
        <f>$D148*VLOOKUP($C148,Eisbilanzierung!$A:$F,4,FALSE)</f>
        <v>0</v>
      </c>
      <c r="I148" s="61">
        <f>$D148*VLOOKUP($C148,Eisbilanzierung!$A:$F,5,FALSE)</f>
        <v>4</v>
      </c>
      <c r="J148" s="61">
        <f>$D148*VLOOKUP($C148,Eisbilanzierung!$A:$F,6,FALSE)/100</f>
        <v>16.2</v>
      </c>
      <c r="L148" s="72">
        <f>$M141*D148</f>
        <v>3.6</v>
      </c>
      <c r="M148" s="72" t="str">
        <f t="shared" si="12"/>
        <v>g</v>
      </c>
      <c r="N148" s="109"/>
      <c r="O148" s="110"/>
      <c r="P148" s="110"/>
      <c r="Q148" s="110"/>
      <c r="R148" s="111"/>
    </row>
    <row r="149" spans="2:18" x14ac:dyDescent="0.3">
      <c r="B149" s="55">
        <v>9</v>
      </c>
      <c r="C149" s="51" t="s">
        <v>77</v>
      </c>
      <c r="D149" s="72">
        <v>250</v>
      </c>
      <c r="E149" s="55" t="s">
        <v>1</v>
      </c>
      <c r="F149" s="61">
        <f>$D149*VLOOKUP($C149,Eisbilanzierung!$A:$F,2,FALSE)</f>
        <v>225</v>
      </c>
      <c r="G149" s="61">
        <f>$D149*VLOOKUP($C149,Eisbilanzierung!$A:$F,3,FALSE)</f>
        <v>13.5</v>
      </c>
      <c r="H149" s="61">
        <f>$D149*VLOOKUP($C149,Eisbilanzierung!$A:$F,4,FALSE)</f>
        <v>1</v>
      </c>
      <c r="I149" s="61">
        <f>$D149*VLOOKUP($C149,Eisbilanzierung!$A:$F,5,FALSE)</f>
        <v>24.999999999999993</v>
      </c>
      <c r="J149" s="61">
        <f>$D149*VLOOKUP($C149,Eisbilanzierung!$A:$F,6,FALSE)/100</f>
        <v>80</v>
      </c>
      <c r="K149" s="59" t="s">
        <v>215</v>
      </c>
      <c r="L149" s="72">
        <f>$M141*D149</f>
        <v>225</v>
      </c>
      <c r="M149" s="72" t="str">
        <f t="shared" si="12"/>
        <v>g</v>
      </c>
      <c r="N149" s="109"/>
      <c r="O149" s="110"/>
      <c r="P149" s="110"/>
      <c r="Q149" s="110"/>
      <c r="R149" s="111"/>
    </row>
    <row r="150" spans="2:18" x14ac:dyDescent="0.3">
      <c r="B150" s="55">
        <v>10</v>
      </c>
      <c r="C150" s="51" t="s">
        <v>120</v>
      </c>
      <c r="D150" s="73">
        <v>0.04</v>
      </c>
      <c r="E150" s="55" t="s">
        <v>1</v>
      </c>
      <c r="F150" s="61">
        <f>$D150*VLOOKUP($C150,Eisbilanzierung!$A:$F,2,FALSE)</f>
        <v>4.0000000000000002E-4</v>
      </c>
      <c r="G150" s="61">
        <f>$D150*VLOOKUP($C150,Eisbilanzierung!$A:$F,3,FALSE)</f>
        <v>0</v>
      </c>
      <c r="H150" s="61">
        <f>$D150*VLOOKUP($C150,Eisbilanzierung!$A:$F,4,FALSE)</f>
        <v>0</v>
      </c>
      <c r="I150" s="61">
        <f>$D150*VLOOKUP($C150,Eisbilanzierung!$A:$F,5,FALSE)</f>
        <v>3.9600000000000003E-2</v>
      </c>
      <c r="J150" s="61">
        <f>$D150*VLOOKUP($C150,Eisbilanzierung!$A:$F,6,FALSE)/100</f>
        <v>0</v>
      </c>
      <c r="K150" s="51" t="s">
        <v>167</v>
      </c>
      <c r="L150" s="72">
        <f>$M141*D150</f>
        <v>3.6000000000000004E-2</v>
      </c>
      <c r="M150" s="72" t="str">
        <f t="shared" si="12"/>
        <v>g</v>
      </c>
      <c r="N150" s="109"/>
      <c r="O150" s="110"/>
      <c r="P150" s="110"/>
      <c r="Q150" s="110"/>
      <c r="R150" s="111"/>
    </row>
    <row r="151" spans="2:18" ht="15" thickBot="1" x14ac:dyDescent="0.35">
      <c r="B151" s="69"/>
      <c r="C151" s="44" t="s">
        <v>7</v>
      </c>
      <c r="D151" s="74">
        <f>SUM(D143:D150)</f>
        <v>1102.04</v>
      </c>
      <c r="E151" s="69" t="s">
        <v>1</v>
      </c>
      <c r="F151" s="75">
        <f>SUM(F143:F150)</f>
        <v>689.00040000000001</v>
      </c>
      <c r="G151" s="75">
        <f>SUM(G143:G150)</f>
        <v>215.85400000000001</v>
      </c>
      <c r="H151" s="75">
        <f>SUM(H143:H150)</f>
        <v>149.69200000000001</v>
      </c>
      <c r="I151" s="75">
        <f>SUM(I143:I150)</f>
        <v>413.03960000000001</v>
      </c>
      <c r="J151" s="75">
        <f>SUM(J143:J150)</f>
        <v>2322.3399999999997</v>
      </c>
      <c r="K151" s="88"/>
      <c r="L151" s="74">
        <f>SUM(L143:L150)</f>
        <v>991.83600000000001</v>
      </c>
      <c r="M151" s="69" t="s">
        <v>1</v>
      </c>
      <c r="N151" s="112"/>
      <c r="O151" s="113"/>
      <c r="P151" s="113"/>
      <c r="Q151" s="113"/>
      <c r="R151" s="114"/>
    </row>
    <row r="152" spans="2:18" x14ac:dyDescent="0.3">
      <c r="C152" s="51" t="s">
        <v>114</v>
      </c>
      <c r="F152" s="76">
        <f>F151/$D151</f>
        <v>0.62520452978113317</v>
      </c>
      <c r="G152" s="76">
        <f t="shared" ref="G152:I152" si="13">G151/$D151</f>
        <v>0.19586766360567676</v>
      </c>
      <c r="H152" s="76">
        <f t="shared" si="13"/>
        <v>0.13583173024572612</v>
      </c>
      <c r="I152" s="76">
        <f t="shared" si="13"/>
        <v>0.37479547021886683</v>
      </c>
      <c r="J152" s="77">
        <f>J151/$D151*100</f>
        <v>210.73100794889476</v>
      </c>
      <c r="K152" s="59" t="s">
        <v>227</v>
      </c>
    </row>
    <row r="153" spans="2:18" x14ac:dyDescent="0.3">
      <c r="C153" s="44" t="s">
        <v>58</v>
      </c>
      <c r="F153" s="45">
        <v>0.62</v>
      </c>
      <c r="G153" s="45">
        <v>0.18</v>
      </c>
      <c r="H153" s="45">
        <v>2.4500000000000001E-2</v>
      </c>
      <c r="I153" s="45">
        <v>0.35</v>
      </c>
    </row>
    <row r="154" spans="2:18" x14ac:dyDescent="0.3">
      <c r="C154" s="44" t="s">
        <v>59</v>
      </c>
      <c r="F154" s="45">
        <v>0.65</v>
      </c>
      <c r="G154" s="45">
        <v>0.21</v>
      </c>
      <c r="H154" s="45">
        <v>0.1</v>
      </c>
      <c r="I154" s="45">
        <v>0.38</v>
      </c>
    </row>
    <row r="157" spans="2:18" x14ac:dyDescent="0.3">
      <c r="C157" s="51" t="s">
        <v>199</v>
      </c>
    </row>
    <row r="158" spans="2:18" x14ac:dyDescent="0.3">
      <c r="C158" s="51" t="s">
        <v>200</v>
      </c>
    </row>
    <row r="159" spans="2:18" x14ac:dyDescent="0.3">
      <c r="C159" s="51" t="s">
        <v>201</v>
      </c>
    </row>
    <row r="160" spans="2:18" x14ac:dyDescent="0.3">
      <c r="C160" s="51" t="s">
        <v>204</v>
      </c>
    </row>
    <row r="162" spans="1:18" s="82" customFormat="1" ht="18" x14ac:dyDescent="0.3">
      <c r="A162" s="81" t="s">
        <v>218</v>
      </c>
      <c r="D162" s="83"/>
      <c r="E162" s="83"/>
      <c r="K162" s="84"/>
      <c r="L162" s="83"/>
      <c r="M162" s="83"/>
    </row>
    <row r="164" spans="1:18" x14ac:dyDescent="0.3">
      <c r="B164" s="86" t="s">
        <v>229</v>
      </c>
      <c r="D164" s="30" t="s">
        <v>228</v>
      </c>
    </row>
    <row r="166" spans="1:18" ht="18.600000000000001" thickBot="1" x14ac:dyDescent="0.35">
      <c r="B166" s="79" t="s">
        <v>218</v>
      </c>
      <c r="F166" s="67" t="s">
        <v>79</v>
      </c>
      <c r="H166" s="79"/>
      <c r="K166" s="87" t="s">
        <v>183</v>
      </c>
      <c r="L166" s="67" t="s">
        <v>269</v>
      </c>
      <c r="M166" s="67">
        <v>0.8</v>
      </c>
    </row>
    <row r="167" spans="1:18" x14ac:dyDescent="0.3">
      <c r="B167" s="69" t="s">
        <v>9</v>
      </c>
      <c r="C167" s="44" t="s">
        <v>10</v>
      </c>
      <c r="D167" s="69" t="s">
        <v>11</v>
      </c>
      <c r="E167" s="69" t="s">
        <v>1</v>
      </c>
      <c r="F167" s="70" t="s">
        <v>81</v>
      </c>
      <c r="G167" s="71" t="s">
        <v>82</v>
      </c>
      <c r="H167" s="70" t="s">
        <v>83</v>
      </c>
      <c r="I167" s="71" t="s">
        <v>84</v>
      </c>
      <c r="J167" s="71" t="s">
        <v>80</v>
      </c>
      <c r="K167" s="88" t="s">
        <v>87</v>
      </c>
      <c r="L167" s="69" t="s">
        <v>11</v>
      </c>
      <c r="M167" s="69" t="s">
        <v>1</v>
      </c>
      <c r="N167" s="106" t="s">
        <v>226</v>
      </c>
      <c r="O167" s="107"/>
      <c r="P167" s="107"/>
      <c r="Q167" s="107"/>
      <c r="R167" s="108"/>
    </row>
    <row r="168" spans="1:18" x14ac:dyDescent="0.3">
      <c r="B168" s="55">
        <v>1</v>
      </c>
      <c r="C168" s="51" t="s">
        <v>216</v>
      </c>
      <c r="D168" s="55">
        <v>1000</v>
      </c>
      <c r="E168" s="55" t="s">
        <v>1</v>
      </c>
      <c r="F168" s="61">
        <f>$D168*VLOOKUP($C168,Eisbilanzierung!$A:$F,2,FALSE)</f>
        <v>820</v>
      </c>
      <c r="G168" s="61">
        <f>$D168*VLOOKUP($C168,Eisbilanzierung!$A:$F,3,FALSE)</f>
        <v>37</v>
      </c>
      <c r="H168" s="61">
        <f>$D168*VLOOKUP($C168,Eisbilanzierung!$A:$F,4,FALSE)</f>
        <v>100</v>
      </c>
      <c r="I168" s="61">
        <f>$D168*VLOOKUP($C168,Eisbilanzierung!$A:$F,5,FALSE)</f>
        <v>180.00000000000006</v>
      </c>
      <c r="J168" s="61">
        <f>$D168*VLOOKUP($C168,Eisbilanzierung!$A:$F,6,FALSE)/100</f>
        <v>1180</v>
      </c>
      <c r="L168" s="72">
        <f>$M166*D168</f>
        <v>800</v>
      </c>
      <c r="M168" s="72" t="str">
        <f>E168</f>
        <v>g</v>
      </c>
      <c r="N168" s="109"/>
      <c r="O168" s="110"/>
      <c r="P168" s="110"/>
      <c r="Q168" s="110"/>
      <c r="R168" s="111"/>
    </row>
    <row r="169" spans="1:18" x14ac:dyDescent="0.3">
      <c r="B169" s="55">
        <v>2</v>
      </c>
      <c r="C169" s="51" t="s">
        <v>116</v>
      </c>
      <c r="D169" s="55">
        <v>0</v>
      </c>
      <c r="E169" s="55" t="s">
        <v>1</v>
      </c>
      <c r="F169" s="61">
        <f>$D169*VLOOKUP($C169,Eisbilanzierung!$A:$F,2,FALSE)</f>
        <v>0</v>
      </c>
      <c r="G169" s="61">
        <f>$D169*VLOOKUP($C169,Eisbilanzierung!$A:$F,3,FALSE)</f>
        <v>0</v>
      </c>
      <c r="H169" s="61">
        <f>$D169*VLOOKUP($C169,Eisbilanzierung!$A:$F,4,FALSE)</f>
        <v>0</v>
      </c>
      <c r="I169" s="61">
        <f>$D169*VLOOKUP($C169,Eisbilanzierung!$A:$F,5,FALSE)</f>
        <v>0</v>
      </c>
      <c r="J169" s="61">
        <f>$D169*VLOOKUP($C169,Eisbilanzierung!$A:$F,6,FALSE)/100</f>
        <v>0</v>
      </c>
      <c r="L169" s="72">
        <f>$M166*D169</f>
        <v>0</v>
      </c>
      <c r="M169" s="72" t="str">
        <f t="shared" ref="M169:M175" si="14">E169</f>
        <v>g</v>
      </c>
      <c r="N169" s="109"/>
      <c r="O169" s="110"/>
      <c r="P169" s="110"/>
      <c r="Q169" s="110"/>
      <c r="R169" s="111"/>
    </row>
    <row r="170" spans="1:18" x14ac:dyDescent="0.3">
      <c r="B170" s="55">
        <v>3</v>
      </c>
      <c r="C170" s="51" t="s">
        <v>70</v>
      </c>
      <c r="D170" s="55">
        <v>150</v>
      </c>
      <c r="E170" s="55" t="s">
        <v>1</v>
      </c>
      <c r="F170" s="61">
        <f>$D170*VLOOKUP($C170,Eisbilanzierung!$A:$F,2,FALSE)</f>
        <v>0</v>
      </c>
      <c r="G170" s="61">
        <f>$D170*VLOOKUP($C170,Eisbilanzierung!$A:$F,3,FALSE)</f>
        <v>150</v>
      </c>
      <c r="H170" s="61">
        <f>$D170*VLOOKUP($C170,Eisbilanzierung!$A:$F,4,FALSE)</f>
        <v>0</v>
      </c>
      <c r="I170" s="61">
        <f>$D170*VLOOKUP($C170,Eisbilanzierung!$A:$F,5,FALSE)</f>
        <v>150</v>
      </c>
      <c r="J170" s="61">
        <f>$D170*VLOOKUP($C170,Eisbilanzierung!$A:$F,6,FALSE)/100</f>
        <v>607.5</v>
      </c>
      <c r="L170" s="72">
        <f>$M166*D170</f>
        <v>120</v>
      </c>
      <c r="M170" s="72" t="str">
        <f t="shared" si="14"/>
        <v>g</v>
      </c>
      <c r="N170" s="109"/>
      <c r="O170" s="110"/>
      <c r="P170" s="110"/>
      <c r="Q170" s="110"/>
      <c r="R170" s="111"/>
    </row>
    <row r="171" spans="1:18" x14ac:dyDescent="0.3">
      <c r="B171" s="55">
        <v>4</v>
      </c>
      <c r="C171" s="51" t="s">
        <v>3</v>
      </c>
      <c r="D171" s="55">
        <v>50</v>
      </c>
      <c r="E171" s="55" t="s">
        <v>1</v>
      </c>
      <c r="F171" s="61">
        <f>$D171*VLOOKUP($C171,Eisbilanzierung!$A:$F,2,FALSE)</f>
        <v>0</v>
      </c>
      <c r="G171" s="61">
        <f>$D171*VLOOKUP($C171,Eisbilanzierung!$A:$F,3,FALSE)</f>
        <v>45.75</v>
      </c>
      <c r="H171" s="61">
        <f>$D171*VLOOKUP($C171,Eisbilanzierung!$A:$F,4,FALSE)</f>
        <v>0</v>
      </c>
      <c r="I171" s="61">
        <f>$D171*VLOOKUP($C171,Eisbilanzierung!$A:$F,5,FALSE)</f>
        <v>50</v>
      </c>
      <c r="J171" s="61">
        <f>$D171*VLOOKUP($C171,Eisbilanzierung!$A:$F,6,FALSE)/100</f>
        <v>183</v>
      </c>
      <c r="L171" s="72">
        <f>$M166*D171</f>
        <v>40</v>
      </c>
      <c r="M171" s="72" t="str">
        <f t="shared" si="14"/>
        <v>g</v>
      </c>
      <c r="N171" s="109"/>
      <c r="O171" s="110"/>
      <c r="P171" s="110"/>
      <c r="Q171" s="110"/>
      <c r="R171" s="111"/>
    </row>
    <row r="172" spans="1:18" x14ac:dyDescent="0.3">
      <c r="B172" s="55">
        <v>5</v>
      </c>
      <c r="C172" s="51" t="s">
        <v>2</v>
      </c>
      <c r="D172" s="55">
        <v>0</v>
      </c>
      <c r="E172" s="55" t="s">
        <v>1</v>
      </c>
      <c r="F172" s="61">
        <f>$D172*VLOOKUP($C172,Eisbilanzierung!$A:$F,2,FALSE)</f>
        <v>0</v>
      </c>
      <c r="G172" s="61">
        <f>$D172*VLOOKUP($C172,Eisbilanzierung!$A:$F,3,FALSE)</f>
        <v>0</v>
      </c>
      <c r="H172" s="61">
        <f>$D172*VLOOKUP($C172,Eisbilanzierung!$A:$F,4,FALSE)</f>
        <v>0</v>
      </c>
      <c r="I172" s="61">
        <f>$D172*VLOOKUP($C172,Eisbilanzierung!$A:$F,5,FALSE)</f>
        <v>0</v>
      </c>
      <c r="J172" s="61">
        <f>$D172*VLOOKUP($C172,Eisbilanzierung!$A:$F,6,FALSE)/100</f>
        <v>0</v>
      </c>
      <c r="L172" s="72">
        <f>$M166*D172</f>
        <v>0</v>
      </c>
      <c r="M172" s="72" t="str">
        <f t="shared" si="14"/>
        <v>g</v>
      </c>
      <c r="N172" s="109"/>
      <c r="O172" s="110"/>
      <c r="P172" s="110"/>
      <c r="Q172" s="110"/>
      <c r="R172" s="111"/>
    </row>
    <row r="173" spans="1:18" x14ac:dyDescent="0.3">
      <c r="B173" s="55">
        <v>6</v>
      </c>
      <c r="C173" s="51" t="s">
        <v>0</v>
      </c>
      <c r="D173" s="72">
        <v>0</v>
      </c>
      <c r="E173" s="55" t="s">
        <v>1</v>
      </c>
      <c r="F173" s="61">
        <f>$D173*VLOOKUP($C173,Eisbilanzierung!$A:$F,2,FALSE)</f>
        <v>0</v>
      </c>
      <c r="G173" s="61">
        <f>$D173*VLOOKUP($C173,Eisbilanzierung!$A:$F,3,FALSE)</f>
        <v>0</v>
      </c>
      <c r="H173" s="61">
        <f>$D173*VLOOKUP($C173,Eisbilanzierung!$A:$F,4,FALSE)</f>
        <v>0</v>
      </c>
      <c r="I173" s="61">
        <f>$D173*VLOOKUP($C173,Eisbilanzierung!$A:$F,5,FALSE)</f>
        <v>0</v>
      </c>
      <c r="J173" s="61">
        <f>$D173*VLOOKUP($C173,Eisbilanzierung!$A:$F,6,FALSE)/100</f>
        <v>0</v>
      </c>
      <c r="L173" s="72">
        <f>$M166*D173</f>
        <v>0</v>
      </c>
      <c r="M173" s="72" t="str">
        <f t="shared" si="14"/>
        <v>g</v>
      </c>
      <c r="N173" s="109"/>
      <c r="O173" s="110"/>
      <c r="P173" s="110"/>
      <c r="Q173" s="110"/>
      <c r="R173" s="111"/>
    </row>
    <row r="174" spans="1:18" x14ac:dyDescent="0.3">
      <c r="B174" s="55">
        <v>7</v>
      </c>
      <c r="C174" s="51" t="s">
        <v>24</v>
      </c>
      <c r="D174" s="72">
        <v>20</v>
      </c>
      <c r="E174" s="55" t="s">
        <v>1</v>
      </c>
      <c r="F174" s="61">
        <f>$D174*VLOOKUP($C174,Eisbilanzierung!$A:$F,2,FALSE)</f>
        <v>0</v>
      </c>
      <c r="G174" s="61">
        <f>$D174*VLOOKUP($C174,Eisbilanzierung!$A:$F,3,FALSE)</f>
        <v>18.3</v>
      </c>
      <c r="H174" s="61">
        <f>$D174*VLOOKUP($C174,Eisbilanzierung!$A:$F,4,FALSE)</f>
        <v>0</v>
      </c>
      <c r="I174" s="61">
        <f>$D174*VLOOKUP($C174,Eisbilanzierung!$A:$F,5,FALSE)</f>
        <v>20</v>
      </c>
      <c r="J174" s="61">
        <f>$D174*VLOOKUP($C174,Eisbilanzierung!$A:$F,6,FALSE)/100</f>
        <v>73.2</v>
      </c>
      <c r="L174" s="72">
        <f>$M166*D174</f>
        <v>16</v>
      </c>
      <c r="M174" s="72" t="str">
        <f t="shared" si="14"/>
        <v>g</v>
      </c>
      <c r="N174" s="109"/>
      <c r="O174" s="110"/>
      <c r="P174" s="110"/>
      <c r="Q174" s="110"/>
      <c r="R174" s="111"/>
    </row>
    <row r="175" spans="1:18" ht="30" customHeight="1" x14ac:dyDescent="0.3">
      <c r="B175" s="55">
        <v>8</v>
      </c>
      <c r="C175" s="51" t="s">
        <v>185</v>
      </c>
      <c r="D175" s="72">
        <v>0</v>
      </c>
      <c r="E175" s="55" t="s">
        <v>1</v>
      </c>
      <c r="F175" s="61">
        <f>$D175*VLOOKUP($C175,Eisbilanzierung!$A:$F,2,FALSE)</f>
        <v>0</v>
      </c>
      <c r="G175" s="61">
        <f>$D175*VLOOKUP($C175,Eisbilanzierung!$A:$F,3,FALSE)</f>
        <v>0</v>
      </c>
      <c r="H175" s="61">
        <f>$D175*VLOOKUP($C175,Eisbilanzierung!$A:$F,4,FALSE)</f>
        <v>0</v>
      </c>
      <c r="I175" s="61">
        <f>$D175*VLOOKUP($C175,Eisbilanzierung!$A:$F,5,FALSE)</f>
        <v>0</v>
      </c>
      <c r="J175" s="61">
        <f>$D175*VLOOKUP($C175,Eisbilanzierung!$A:$F,6,FALSE)/100</f>
        <v>0</v>
      </c>
      <c r="L175" s="72">
        <f>$M166*D175</f>
        <v>0</v>
      </c>
      <c r="M175" s="72" t="str">
        <f t="shared" si="14"/>
        <v>g</v>
      </c>
      <c r="N175" s="109"/>
      <c r="O175" s="110"/>
      <c r="P175" s="110"/>
      <c r="Q175" s="110"/>
      <c r="R175" s="111"/>
    </row>
    <row r="176" spans="1:18" x14ac:dyDescent="0.3">
      <c r="B176" s="55">
        <v>9</v>
      </c>
      <c r="C176" s="51" t="s">
        <v>219</v>
      </c>
      <c r="D176" s="72">
        <v>20</v>
      </c>
      <c r="E176" s="55" t="s">
        <v>1</v>
      </c>
      <c r="F176" s="61">
        <f>$D176*VLOOKUP($C176,Eisbilanzierung!$A:$F,2,FALSE)</f>
        <v>15.600000000000001</v>
      </c>
      <c r="G176" s="61">
        <f>$D176*VLOOKUP($C176,Eisbilanzierung!$A:$F,3,FALSE)</f>
        <v>3.06</v>
      </c>
      <c r="H176" s="61">
        <f>$D176*VLOOKUP($C176,Eisbilanzierung!$A:$F,4,FALSE)</f>
        <v>0.4</v>
      </c>
      <c r="I176" s="61">
        <f>$D176*VLOOKUP($C176,Eisbilanzierung!$A:$F,5,FALSE)</f>
        <v>4.3999999999999995</v>
      </c>
      <c r="J176" s="61">
        <f>$D176*VLOOKUP($C176,Eisbilanzierung!$A:$F,6,FALSE)/100</f>
        <v>18.399999999999999</v>
      </c>
      <c r="L176" s="72">
        <f>$M166*D176</f>
        <v>16</v>
      </c>
      <c r="M176" s="72" t="str">
        <f>E174</f>
        <v>g</v>
      </c>
      <c r="N176" s="109"/>
      <c r="O176" s="110"/>
      <c r="P176" s="110"/>
      <c r="Q176" s="110"/>
      <c r="R176" s="111"/>
    </row>
    <row r="177" spans="1:18" x14ac:dyDescent="0.3">
      <c r="B177" s="55">
        <v>10</v>
      </c>
      <c r="C177" s="51" t="s">
        <v>120</v>
      </c>
      <c r="D177" s="73">
        <v>0.04</v>
      </c>
      <c r="E177" s="55" t="s">
        <v>1</v>
      </c>
      <c r="F177" s="61">
        <f>$D177*VLOOKUP($C177,Eisbilanzierung!$A:$F,2,FALSE)</f>
        <v>4.0000000000000002E-4</v>
      </c>
      <c r="G177" s="61">
        <f>$D177*VLOOKUP($C177,Eisbilanzierung!$A:$F,3,FALSE)</f>
        <v>0</v>
      </c>
      <c r="H177" s="61">
        <f>$D177*VLOOKUP($C177,Eisbilanzierung!$A:$F,4,FALSE)</f>
        <v>0</v>
      </c>
      <c r="I177" s="61">
        <f>$D177*VLOOKUP($C177,Eisbilanzierung!$A:$F,5,FALSE)</f>
        <v>3.9600000000000003E-2</v>
      </c>
      <c r="J177" s="61">
        <f>$D177*VLOOKUP($C177,Eisbilanzierung!$A:$F,6,FALSE)/100</f>
        <v>0</v>
      </c>
      <c r="K177" s="51" t="s">
        <v>167</v>
      </c>
      <c r="L177" s="72">
        <f>$M166*D177</f>
        <v>3.2000000000000001E-2</v>
      </c>
      <c r="M177" s="72" t="str">
        <f>E175</f>
        <v>g</v>
      </c>
      <c r="N177" s="109"/>
      <c r="O177" s="110"/>
      <c r="P177" s="110"/>
      <c r="Q177" s="110"/>
      <c r="R177" s="111"/>
    </row>
    <row r="178" spans="1:18" ht="15" thickBot="1" x14ac:dyDescent="0.35">
      <c r="B178" s="69"/>
      <c r="C178" s="44" t="s">
        <v>7</v>
      </c>
      <c r="D178" s="74">
        <f>SUM(D168:D177)</f>
        <v>1240.04</v>
      </c>
      <c r="E178" s="69" t="s">
        <v>1</v>
      </c>
      <c r="F178" s="75">
        <f>SUM(F168:F177)</f>
        <v>835.60040000000004</v>
      </c>
      <c r="G178" s="75">
        <f>SUM(G168:G177)</f>
        <v>254.11</v>
      </c>
      <c r="H178" s="75">
        <f>SUM(H168:H177)</f>
        <v>100.4</v>
      </c>
      <c r="I178" s="75">
        <f>SUM(I168:I177)</f>
        <v>404.43960000000004</v>
      </c>
      <c r="J178" s="75">
        <f>SUM(J168:J177)</f>
        <v>2062.1</v>
      </c>
      <c r="K178" s="88"/>
      <c r="L178" s="74">
        <f>SUM(L168:L177)</f>
        <v>992.03200000000004</v>
      </c>
      <c r="M178" s="69" t="s">
        <v>1</v>
      </c>
      <c r="N178" s="112"/>
      <c r="O178" s="113"/>
      <c r="P178" s="113"/>
      <c r="Q178" s="113"/>
      <c r="R178" s="114"/>
    </row>
    <row r="179" spans="1:18" x14ac:dyDescent="0.3">
      <c r="C179" s="51" t="s">
        <v>114</v>
      </c>
      <c r="F179" s="76">
        <f>F178/$D178</f>
        <v>0.67384955324021811</v>
      </c>
      <c r="G179" s="76">
        <f t="shared" ref="G179:I179" si="15">G178/$D178</f>
        <v>0.20492080900616111</v>
      </c>
      <c r="H179" s="76">
        <f t="shared" si="15"/>
        <v>8.0965130157091711E-2</v>
      </c>
      <c r="I179" s="76">
        <f t="shared" si="15"/>
        <v>0.326150446759782</v>
      </c>
      <c r="J179" s="77">
        <f>J178/$D178*100</f>
        <v>166.29302280571594</v>
      </c>
      <c r="K179" s="59" t="s">
        <v>227</v>
      </c>
    </row>
    <row r="180" spans="1:18" x14ac:dyDescent="0.3">
      <c r="C180" s="44" t="s">
        <v>58</v>
      </c>
      <c r="F180" s="45">
        <v>0.62</v>
      </c>
      <c r="G180" s="45">
        <v>0.18</v>
      </c>
      <c r="H180" s="45">
        <v>2.4500000000000001E-2</v>
      </c>
      <c r="I180" s="45">
        <v>0.35</v>
      </c>
    </row>
    <row r="181" spans="1:18" x14ac:dyDescent="0.3">
      <c r="C181" s="44" t="s">
        <v>59</v>
      </c>
      <c r="F181" s="45">
        <v>0.65</v>
      </c>
      <c r="G181" s="45">
        <v>0.21</v>
      </c>
      <c r="H181" s="45">
        <v>0.1</v>
      </c>
      <c r="I181" s="45">
        <v>0.38</v>
      </c>
    </row>
    <row r="184" spans="1:18" x14ac:dyDescent="0.3">
      <c r="C184" s="51" t="s">
        <v>223</v>
      </c>
    </row>
    <row r="185" spans="1:18" x14ac:dyDescent="0.3">
      <c r="C185" s="51" t="s">
        <v>230</v>
      </c>
    </row>
    <row r="186" spans="1:18" x14ac:dyDescent="0.3">
      <c r="C186" s="51" t="s">
        <v>224</v>
      </c>
    </row>
    <row r="187" spans="1:18" x14ac:dyDescent="0.3">
      <c r="C187" s="51" t="s">
        <v>225</v>
      </c>
    </row>
    <row r="189" spans="1:18" s="82" customFormat="1" ht="18" x14ac:dyDescent="0.3">
      <c r="A189" s="81" t="s">
        <v>231</v>
      </c>
      <c r="D189" s="83"/>
      <c r="E189" s="83"/>
      <c r="K189" s="84"/>
      <c r="L189" s="83"/>
      <c r="M189" s="83"/>
    </row>
    <row r="191" spans="1:18" x14ac:dyDescent="0.3">
      <c r="B191" s="86" t="s">
        <v>229</v>
      </c>
      <c r="D191" s="30" t="s">
        <v>233</v>
      </c>
    </row>
    <row r="193" spans="2:18" ht="18.600000000000001" thickBot="1" x14ac:dyDescent="0.35">
      <c r="B193" s="79" t="s">
        <v>231</v>
      </c>
      <c r="F193" s="67" t="s">
        <v>79</v>
      </c>
      <c r="H193" s="79"/>
      <c r="K193" s="89" t="s">
        <v>159</v>
      </c>
      <c r="L193" s="67" t="s">
        <v>269</v>
      </c>
      <c r="M193" s="67">
        <v>0.9</v>
      </c>
    </row>
    <row r="194" spans="2:18" x14ac:dyDescent="0.3">
      <c r="B194" s="69" t="s">
        <v>9</v>
      </c>
      <c r="C194" s="44" t="s">
        <v>10</v>
      </c>
      <c r="D194" s="69" t="s">
        <v>11</v>
      </c>
      <c r="E194" s="69" t="s">
        <v>1</v>
      </c>
      <c r="F194" s="70" t="s">
        <v>81</v>
      </c>
      <c r="G194" s="71" t="s">
        <v>82</v>
      </c>
      <c r="H194" s="70" t="s">
        <v>83</v>
      </c>
      <c r="I194" s="71" t="s">
        <v>84</v>
      </c>
      <c r="J194" s="71" t="s">
        <v>80</v>
      </c>
      <c r="K194" s="88" t="s">
        <v>87</v>
      </c>
      <c r="L194" s="69" t="s">
        <v>11</v>
      </c>
      <c r="M194" s="69" t="s">
        <v>1</v>
      </c>
      <c r="N194" s="106" t="s">
        <v>232</v>
      </c>
      <c r="O194" s="107"/>
      <c r="P194" s="107"/>
      <c r="Q194" s="107"/>
      <c r="R194" s="108"/>
    </row>
    <row r="195" spans="2:18" x14ac:dyDescent="0.3">
      <c r="B195" s="55">
        <v>1</v>
      </c>
      <c r="C195" s="51" t="s">
        <v>216</v>
      </c>
      <c r="D195" s="55">
        <v>500</v>
      </c>
      <c r="E195" s="55" t="s">
        <v>1</v>
      </c>
      <c r="F195" s="61">
        <f>$D195*VLOOKUP($C195,Eisbilanzierung!$A:$F,2,FALSE)</f>
        <v>410</v>
      </c>
      <c r="G195" s="61">
        <f>$D195*VLOOKUP($C195,Eisbilanzierung!$A:$F,3,FALSE)</f>
        <v>18.5</v>
      </c>
      <c r="H195" s="61">
        <f>$D195*VLOOKUP($C195,Eisbilanzierung!$A:$F,4,FALSE)</f>
        <v>50</v>
      </c>
      <c r="I195" s="61">
        <f>$D195*VLOOKUP($C195,Eisbilanzierung!$A:$F,5,FALSE)</f>
        <v>90.000000000000028</v>
      </c>
      <c r="J195" s="61">
        <f>$D195*VLOOKUP($C195,Eisbilanzierung!$A:$F,6,FALSE)/100</f>
        <v>590</v>
      </c>
      <c r="L195" s="72">
        <f>$M193*D195</f>
        <v>450</v>
      </c>
      <c r="M195" s="72" t="str">
        <f>E195</f>
        <v>g</v>
      </c>
      <c r="N195" s="109"/>
      <c r="O195" s="110"/>
      <c r="P195" s="110"/>
      <c r="Q195" s="110"/>
      <c r="R195" s="111"/>
    </row>
    <row r="196" spans="2:18" x14ac:dyDescent="0.3">
      <c r="B196" s="55">
        <v>2</v>
      </c>
      <c r="C196" s="51" t="s">
        <v>190</v>
      </c>
      <c r="D196" s="55">
        <v>500</v>
      </c>
      <c r="E196" s="55" t="s">
        <v>1</v>
      </c>
      <c r="F196" s="61">
        <f>$D196*VLOOKUP($C196,Eisbilanzierung!$A:$F,2,FALSE)</f>
        <v>375</v>
      </c>
      <c r="G196" s="61">
        <f>$D196*VLOOKUP($C196,Eisbilanzierung!$A:$F,3,FALSE)</f>
        <v>112.5</v>
      </c>
      <c r="H196" s="61">
        <f>$D196*VLOOKUP($C196,Eisbilanzierung!$A:$F,4,FALSE)</f>
        <v>2.5</v>
      </c>
      <c r="I196" s="61">
        <f>$D196*VLOOKUP($C196,Eisbilanzierung!$A:$F,5,FALSE)</f>
        <v>125</v>
      </c>
      <c r="J196" s="61">
        <f>$D196*VLOOKUP($C196,Eisbilanzierung!$A:$F,6,FALSE)/100</f>
        <v>300</v>
      </c>
      <c r="L196" s="72">
        <f>$M193*D196</f>
        <v>450</v>
      </c>
      <c r="M196" s="72" t="str">
        <f t="shared" ref="M196:M202" si="16">E196</f>
        <v>g</v>
      </c>
      <c r="N196" s="109"/>
      <c r="O196" s="110"/>
      <c r="P196" s="110"/>
      <c r="Q196" s="110"/>
      <c r="R196" s="111"/>
    </row>
    <row r="197" spans="2:18" x14ac:dyDescent="0.3">
      <c r="B197" s="55">
        <v>3</v>
      </c>
      <c r="C197" s="51" t="s">
        <v>70</v>
      </c>
      <c r="D197" s="55">
        <v>56</v>
      </c>
      <c r="E197" s="55" t="s">
        <v>1</v>
      </c>
      <c r="F197" s="61">
        <f>$D197*VLOOKUP($C197,Eisbilanzierung!$A:$F,2,FALSE)</f>
        <v>0</v>
      </c>
      <c r="G197" s="61">
        <f>$D197*VLOOKUP($C197,Eisbilanzierung!$A:$F,3,FALSE)</f>
        <v>56</v>
      </c>
      <c r="H197" s="61">
        <f>$D197*VLOOKUP($C197,Eisbilanzierung!$A:$F,4,FALSE)</f>
        <v>0</v>
      </c>
      <c r="I197" s="61">
        <f>$D197*VLOOKUP($C197,Eisbilanzierung!$A:$F,5,FALSE)</f>
        <v>56</v>
      </c>
      <c r="J197" s="61">
        <f>$D197*VLOOKUP($C197,Eisbilanzierung!$A:$F,6,FALSE)/100</f>
        <v>226.8</v>
      </c>
      <c r="L197" s="72">
        <f>$M193*D197</f>
        <v>50.4</v>
      </c>
      <c r="M197" s="72" t="str">
        <f t="shared" si="16"/>
        <v>g</v>
      </c>
      <c r="N197" s="109"/>
      <c r="O197" s="110"/>
      <c r="P197" s="110"/>
      <c r="Q197" s="110"/>
      <c r="R197" s="111"/>
    </row>
    <row r="198" spans="2:18" x14ac:dyDescent="0.3">
      <c r="B198" s="55">
        <v>4</v>
      </c>
      <c r="C198" s="51" t="s">
        <v>3</v>
      </c>
      <c r="D198" s="55">
        <v>50</v>
      </c>
      <c r="E198" s="55" t="s">
        <v>1</v>
      </c>
      <c r="F198" s="61">
        <f>$D198*VLOOKUP($C198,Eisbilanzierung!$A:$F,2,FALSE)</f>
        <v>0</v>
      </c>
      <c r="G198" s="61">
        <f>$D198*VLOOKUP($C198,Eisbilanzierung!$A:$F,3,FALSE)</f>
        <v>45.75</v>
      </c>
      <c r="H198" s="61">
        <f>$D198*VLOOKUP($C198,Eisbilanzierung!$A:$F,4,FALSE)</f>
        <v>0</v>
      </c>
      <c r="I198" s="61">
        <f>$D198*VLOOKUP($C198,Eisbilanzierung!$A:$F,5,FALSE)</f>
        <v>50</v>
      </c>
      <c r="J198" s="61">
        <f>$D198*VLOOKUP($C198,Eisbilanzierung!$A:$F,6,FALSE)/100</f>
        <v>183</v>
      </c>
      <c r="L198" s="72">
        <f>$M193*D198</f>
        <v>45</v>
      </c>
      <c r="M198" s="72" t="str">
        <f t="shared" si="16"/>
        <v>g</v>
      </c>
      <c r="N198" s="109"/>
      <c r="O198" s="110"/>
      <c r="P198" s="110"/>
      <c r="Q198" s="110"/>
      <c r="R198" s="111"/>
    </row>
    <row r="199" spans="2:18" x14ac:dyDescent="0.3">
      <c r="B199" s="55">
        <v>5</v>
      </c>
      <c r="C199" s="51" t="s">
        <v>75</v>
      </c>
      <c r="D199" s="55">
        <v>0</v>
      </c>
      <c r="E199" s="55" t="s">
        <v>1</v>
      </c>
      <c r="F199" s="61">
        <f>$D199*VLOOKUP($C199,Eisbilanzierung!$A:$F,2,FALSE)</f>
        <v>0</v>
      </c>
      <c r="G199" s="61">
        <f>$D199*VLOOKUP($C199,Eisbilanzierung!$A:$F,3,FALSE)</f>
        <v>0</v>
      </c>
      <c r="H199" s="61">
        <f>$D199*VLOOKUP($C199,Eisbilanzierung!$A:$F,4,FALSE)</f>
        <v>0</v>
      </c>
      <c r="I199" s="61">
        <f>$D199*VLOOKUP($C199,Eisbilanzierung!$A:$F,5,FALSE)</f>
        <v>0</v>
      </c>
      <c r="J199" s="61">
        <f>$D199*VLOOKUP($C199,Eisbilanzierung!$A:$F,6,FALSE)/100</f>
        <v>0</v>
      </c>
      <c r="L199" s="72">
        <f>$M193*D199</f>
        <v>0</v>
      </c>
      <c r="M199" s="72" t="str">
        <f t="shared" si="16"/>
        <v>g</v>
      </c>
      <c r="N199" s="109"/>
      <c r="O199" s="110"/>
      <c r="P199" s="110"/>
      <c r="Q199" s="110"/>
      <c r="R199" s="111"/>
    </row>
    <row r="200" spans="2:18" x14ac:dyDescent="0.3">
      <c r="B200" s="55">
        <v>6</v>
      </c>
      <c r="C200" s="51" t="s">
        <v>0</v>
      </c>
      <c r="D200" s="72">
        <v>30</v>
      </c>
      <c r="E200" s="55" t="s">
        <v>1</v>
      </c>
      <c r="F200" s="61">
        <f>$D200*VLOOKUP($C200,Eisbilanzierung!$A:$F,2,FALSE)</f>
        <v>0</v>
      </c>
      <c r="G200" s="61">
        <f>$D200*VLOOKUP($C200,Eisbilanzierung!$A:$F,3,FALSE)</f>
        <v>0</v>
      </c>
      <c r="H200" s="61">
        <f>$D200*VLOOKUP($C200,Eisbilanzierung!$A:$F,4,FALSE)</f>
        <v>0</v>
      </c>
      <c r="I200" s="61">
        <f>$D200*VLOOKUP($C200,Eisbilanzierung!$A:$F,5,FALSE)</f>
        <v>30</v>
      </c>
      <c r="J200" s="61">
        <f>$D200*VLOOKUP($C200,Eisbilanzierung!$A:$F,6,FALSE)/100</f>
        <v>63</v>
      </c>
      <c r="L200" s="72">
        <f>$M193*D200</f>
        <v>27</v>
      </c>
      <c r="M200" s="72" t="str">
        <f t="shared" si="16"/>
        <v>g</v>
      </c>
      <c r="N200" s="109"/>
      <c r="O200" s="110"/>
      <c r="P200" s="110"/>
      <c r="Q200" s="110"/>
      <c r="R200" s="111"/>
    </row>
    <row r="201" spans="2:18" x14ac:dyDescent="0.3">
      <c r="B201" s="55">
        <v>7</v>
      </c>
      <c r="C201" s="51" t="s">
        <v>24</v>
      </c>
      <c r="D201" s="72"/>
      <c r="E201" s="55" t="s">
        <v>1</v>
      </c>
      <c r="F201" s="61">
        <f>$D201*VLOOKUP($C201,Eisbilanzierung!$A:$F,2,FALSE)</f>
        <v>0</v>
      </c>
      <c r="G201" s="61">
        <f>$D201*VLOOKUP($C201,Eisbilanzierung!$A:$F,3,FALSE)</f>
        <v>0</v>
      </c>
      <c r="H201" s="61">
        <f>$D201*VLOOKUP($C201,Eisbilanzierung!$A:$F,4,FALSE)</f>
        <v>0</v>
      </c>
      <c r="I201" s="61">
        <f>$D201*VLOOKUP($C201,Eisbilanzierung!$A:$F,5,FALSE)</f>
        <v>0</v>
      </c>
      <c r="J201" s="61">
        <f>$D201*VLOOKUP($C201,Eisbilanzierung!$A:$F,6,FALSE)/100</f>
        <v>0</v>
      </c>
      <c r="L201" s="72">
        <f>$M193*D201</f>
        <v>0</v>
      </c>
      <c r="M201" s="72" t="str">
        <f t="shared" si="16"/>
        <v>g</v>
      </c>
      <c r="N201" s="109"/>
      <c r="O201" s="110"/>
      <c r="P201" s="110"/>
      <c r="Q201" s="110"/>
      <c r="R201" s="111"/>
    </row>
    <row r="202" spans="2:18" ht="30" customHeight="1" x14ac:dyDescent="0.3">
      <c r="B202" s="55">
        <v>8</v>
      </c>
      <c r="C202" s="51" t="s">
        <v>185</v>
      </c>
      <c r="D202" s="72">
        <v>0</v>
      </c>
      <c r="E202" s="55" t="s">
        <v>1</v>
      </c>
      <c r="F202" s="61">
        <f>$D202*VLOOKUP($C202,Eisbilanzierung!$A:$F,2,FALSE)</f>
        <v>0</v>
      </c>
      <c r="G202" s="61">
        <f>$D202*VLOOKUP($C202,Eisbilanzierung!$A:$F,3,FALSE)</f>
        <v>0</v>
      </c>
      <c r="H202" s="61">
        <f>$D202*VLOOKUP($C202,Eisbilanzierung!$A:$F,4,FALSE)</f>
        <v>0</v>
      </c>
      <c r="I202" s="61">
        <f>$D202*VLOOKUP($C202,Eisbilanzierung!$A:$F,5,FALSE)</f>
        <v>0</v>
      </c>
      <c r="J202" s="61">
        <f>$D202*VLOOKUP($C202,Eisbilanzierung!$A:$F,6,FALSE)/100</f>
        <v>0</v>
      </c>
      <c r="L202" s="72">
        <f>$M193*D202</f>
        <v>0</v>
      </c>
      <c r="M202" s="72" t="str">
        <f t="shared" si="16"/>
        <v>g</v>
      </c>
      <c r="N202" s="109"/>
      <c r="O202" s="110"/>
      <c r="P202" s="110"/>
      <c r="Q202" s="110"/>
      <c r="R202" s="111"/>
    </row>
    <row r="203" spans="2:18" x14ac:dyDescent="0.3">
      <c r="B203" s="55">
        <v>9</v>
      </c>
      <c r="C203" s="51" t="s">
        <v>219</v>
      </c>
      <c r="D203" s="72">
        <v>40</v>
      </c>
      <c r="E203" s="55" t="s">
        <v>1</v>
      </c>
      <c r="F203" s="61">
        <f>$D203*VLOOKUP($C203,Eisbilanzierung!$A:$F,2,FALSE)</f>
        <v>31.200000000000003</v>
      </c>
      <c r="G203" s="61">
        <f>$D203*VLOOKUP($C203,Eisbilanzierung!$A:$F,3,FALSE)</f>
        <v>6.12</v>
      </c>
      <c r="H203" s="61">
        <f>$D203*VLOOKUP($C203,Eisbilanzierung!$A:$F,4,FALSE)</f>
        <v>0.8</v>
      </c>
      <c r="I203" s="61">
        <f>$D203*VLOOKUP($C203,Eisbilanzierung!$A:$F,5,FALSE)</f>
        <v>8.7999999999999989</v>
      </c>
      <c r="J203" s="61">
        <f>$D203*VLOOKUP($C203,Eisbilanzierung!$A:$F,6,FALSE)/100</f>
        <v>36.799999999999997</v>
      </c>
      <c r="L203" s="72">
        <f>$M193*D203</f>
        <v>36</v>
      </c>
      <c r="M203" s="72" t="str">
        <f>E201</f>
        <v>g</v>
      </c>
      <c r="N203" s="109"/>
      <c r="O203" s="110"/>
      <c r="P203" s="110"/>
      <c r="Q203" s="110"/>
      <c r="R203" s="111"/>
    </row>
    <row r="204" spans="2:18" x14ac:dyDescent="0.3">
      <c r="B204" s="55">
        <v>10</v>
      </c>
      <c r="C204" s="51" t="s">
        <v>120</v>
      </c>
      <c r="D204" s="73">
        <v>0.04</v>
      </c>
      <c r="E204" s="55" t="s">
        <v>1</v>
      </c>
      <c r="F204" s="61">
        <f>$D204*VLOOKUP($C204,Eisbilanzierung!$A:$F,2,FALSE)</f>
        <v>4.0000000000000002E-4</v>
      </c>
      <c r="G204" s="61">
        <f>$D204*VLOOKUP($C204,Eisbilanzierung!$A:$F,3,FALSE)</f>
        <v>0</v>
      </c>
      <c r="H204" s="61">
        <f>$D204*VLOOKUP($C204,Eisbilanzierung!$A:$F,4,FALSE)</f>
        <v>0</v>
      </c>
      <c r="I204" s="61">
        <f>$D204*VLOOKUP($C204,Eisbilanzierung!$A:$F,5,FALSE)</f>
        <v>3.9600000000000003E-2</v>
      </c>
      <c r="J204" s="61">
        <f>$D204*VLOOKUP($C204,Eisbilanzierung!$A:$F,6,FALSE)/100</f>
        <v>0</v>
      </c>
      <c r="K204" s="51" t="s">
        <v>167</v>
      </c>
      <c r="L204" s="72">
        <f>$M193*D204</f>
        <v>3.6000000000000004E-2</v>
      </c>
      <c r="M204" s="72" t="str">
        <f>E202</f>
        <v>g</v>
      </c>
      <c r="N204" s="109"/>
      <c r="O204" s="110"/>
      <c r="P204" s="110"/>
      <c r="Q204" s="110"/>
      <c r="R204" s="111"/>
    </row>
    <row r="205" spans="2:18" ht="15" thickBot="1" x14ac:dyDescent="0.35">
      <c r="B205" s="69"/>
      <c r="C205" s="44" t="s">
        <v>7</v>
      </c>
      <c r="D205" s="74">
        <f>SUM(D195:D204)</f>
        <v>1176.04</v>
      </c>
      <c r="E205" s="69" t="s">
        <v>1</v>
      </c>
      <c r="F205" s="75">
        <f>SUM(F195:F204)</f>
        <v>816.20040000000006</v>
      </c>
      <c r="G205" s="75">
        <f>SUM(G195:G204)</f>
        <v>238.87</v>
      </c>
      <c r="H205" s="75">
        <f>SUM(H195:H204)</f>
        <v>53.3</v>
      </c>
      <c r="I205" s="75">
        <f>SUM(I195:I204)</f>
        <v>359.83960000000002</v>
      </c>
      <c r="J205" s="75">
        <f>SUM(J195:J204)</f>
        <v>1399.6</v>
      </c>
      <c r="K205" s="88"/>
      <c r="L205" s="74">
        <f>SUM(L195:L204)</f>
        <v>1058.4360000000001</v>
      </c>
      <c r="M205" s="69" t="s">
        <v>1</v>
      </c>
      <c r="N205" s="112"/>
      <c r="O205" s="113"/>
      <c r="P205" s="113"/>
      <c r="Q205" s="113"/>
      <c r="R205" s="114"/>
    </row>
    <row r="206" spans="2:18" x14ac:dyDescent="0.3">
      <c r="C206" s="51" t="s">
        <v>114</v>
      </c>
      <c r="F206" s="76">
        <f>F205/$D205</f>
        <v>0.69402435291316633</v>
      </c>
      <c r="G206" s="76">
        <f t="shared" ref="G206:I206" si="17">G205/$D205</f>
        <v>0.20311383966531751</v>
      </c>
      <c r="H206" s="76">
        <f t="shared" si="17"/>
        <v>4.5321587701098599E-2</v>
      </c>
      <c r="I206" s="76">
        <f t="shared" si="17"/>
        <v>0.30597564708683378</v>
      </c>
      <c r="J206" s="77">
        <f>J205/$D205*100</f>
        <v>119.00955749804427</v>
      </c>
      <c r="K206" s="59" t="s">
        <v>227</v>
      </c>
    </row>
    <row r="207" spans="2:18" x14ac:dyDescent="0.3">
      <c r="C207" s="44" t="s">
        <v>58</v>
      </c>
      <c r="F207" s="45">
        <v>0.62</v>
      </c>
      <c r="G207" s="45">
        <v>0.18</v>
      </c>
      <c r="H207" s="45">
        <v>2.4500000000000001E-2</v>
      </c>
      <c r="I207" s="45">
        <v>0.35</v>
      </c>
    </row>
    <row r="208" spans="2:18" x14ac:dyDescent="0.3">
      <c r="C208" s="44" t="s">
        <v>59</v>
      </c>
      <c r="F208" s="45">
        <v>0.65</v>
      </c>
      <c r="G208" s="45">
        <v>0.21</v>
      </c>
      <c r="H208" s="45">
        <v>0.1</v>
      </c>
      <c r="I208" s="45">
        <v>0.38</v>
      </c>
    </row>
    <row r="211" spans="1:18" x14ac:dyDescent="0.3">
      <c r="C211" s="51" t="s">
        <v>234</v>
      </c>
    </row>
    <row r="212" spans="1:18" x14ac:dyDescent="0.3">
      <c r="C212" s="51" t="s">
        <v>230</v>
      </c>
    </row>
    <row r="213" spans="1:18" x14ac:dyDescent="0.3">
      <c r="C213" s="51" t="s">
        <v>224</v>
      </c>
    </row>
    <row r="214" spans="1:18" x14ac:dyDescent="0.3">
      <c r="C214" s="51" t="s">
        <v>225</v>
      </c>
    </row>
    <row r="216" spans="1:18" s="82" customFormat="1" ht="18" x14ac:dyDescent="0.3">
      <c r="A216" s="81" t="s">
        <v>235</v>
      </c>
      <c r="D216" s="83"/>
      <c r="E216" s="83"/>
      <c r="K216" s="84"/>
      <c r="L216" s="83"/>
      <c r="M216" s="83"/>
    </row>
    <row r="218" spans="1:18" x14ac:dyDescent="0.3">
      <c r="B218" s="86" t="s">
        <v>229</v>
      </c>
      <c r="D218" s="30" t="s">
        <v>236</v>
      </c>
    </row>
    <row r="220" spans="1:18" ht="18.600000000000001" thickBot="1" x14ac:dyDescent="0.35">
      <c r="B220" s="79" t="s">
        <v>235</v>
      </c>
      <c r="F220" s="67" t="s">
        <v>79</v>
      </c>
      <c r="H220" s="79"/>
      <c r="K220" s="89" t="s">
        <v>159</v>
      </c>
      <c r="L220" s="67" t="s">
        <v>269</v>
      </c>
      <c r="M220" s="67">
        <v>1.2</v>
      </c>
    </row>
    <row r="221" spans="1:18" x14ac:dyDescent="0.3">
      <c r="B221" s="69" t="s">
        <v>9</v>
      </c>
      <c r="C221" s="44" t="s">
        <v>10</v>
      </c>
      <c r="D221" s="69" t="s">
        <v>11</v>
      </c>
      <c r="E221" s="69" t="s">
        <v>1</v>
      </c>
      <c r="F221" s="70" t="s">
        <v>81</v>
      </c>
      <c r="G221" s="71" t="s">
        <v>82</v>
      </c>
      <c r="H221" s="70" t="s">
        <v>83</v>
      </c>
      <c r="I221" s="71" t="s">
        <v>84</v>
      </c>
      <c r="J221" s="71" t="s">
        <v>80</v>
      </c>
      <c r="K221" s="88" t="s">
        <v>87</v>
      </c>
      <c r="L221" s="69" t="s">
        <v>11</v>
      </c>
      <c r="M221" s="69" t="s">
        <v>1</v>
      </c>
      <c r="N221" s="106" t="s">
        <v>232</v>
      </c>
      <c r="O221" s="107"/>
      <c r="P221" s="107"/>
      <c r="Q221" s="107"/>
      <c r="R221" s="108"/>
    </row>
    <row r="222" spans="1:18" x14ac:dyDescent="0.3">
      <c r="B222" s="55">
        <v>1</v>
      </c>
      <c r="C222" s="51" t="s">
        <v>216</v>
      </c>
      <c r="D222" s="55">
        <v>500</v>
      </c>
      <c r="E222" s="55" t="s">
        <v>1</v>
      </c>
      <c r="F222" s="61">
        <f>$D222*VLOOKUP($C222,Eisbilanzierung!$A:$F,2,FALSE)</f>
        <v>410</v>
      </c>
      <c r="G222" s="61">
        <f>$D222*VLOOKUP($C222,Eisbilanzierung!$A:$F,3,FALSE)</f>
        <v>18.5</v>
      </c>
      <c r="H222" s="61">
        <f>$D222*VLOOKUP($C222,Eisbilanzierung!$A:$F,4,FALSE)</f>
        <v>50</v>
      </c>
      <c r="I222" s="61">
        <f>$D222*VLOOKUP($C222,Eisbilanzierung!$A:$F,5,FALSE)</f>
        <v>90.000000000000028</v>
      </c>
      <c r="J222" s="61">
        <f>$D222*VLOOKUP($C222,Eisbilanzierung!$A:$F,6,FALSE)/100</f>
        <v>590</v>
      </c>
      <c r="L222" s="72">
        <f>$M220*D222</f>
        <v>600</v>
      </c>
      <c r="M222" s="72" t="str">
        <f>E222</f>
        <v>g</v>
      </c>
      <c r="N222" s="109"/>
      <c r="O222" s="110"/>
      <c r="P222" s="110"/>
      <c r="Q222" s="110"/>
      <c r="R222" s="111"/>
    </row>
    <row r="223" spans="1:18" x14ac:dyDescent="0.3">
      <c r="B223" s="55">
        <v>2</v>
      </c>
      <c r="C223" s="51" t="s">
        <v>237</v>
      </c>
      <c r="D223" s="55">
        <v>125</v>
      </c>
      <c r="E223" s="55" t="s">
        <v>1</v>
      </c>
      <c r="F223" s="61">
        <f>$D223*VLOOKUP($C223,Eisbilanzierung!$A:$F,2,FALSE)</f>
        <v>66.25</v>
      </c>
      <c r="G223" s="61">
        <f>$D223*VLOOKUP($C223,Eisbilanzierung!$A:$F,3,FALSE)</f>
        <v>3.125</v>
      </c>
      <c r="H223" s="61">
        <f>$D223*VLOOKUP($C223,Eisbilanzierung!$A:$F,4,FALSE)</f>
        <v>40</v>
      </c>
      <c r="I223" s="61">
        <f>$D223*VLOOKUP($C223,Eisbilanzierung!$A:$F,5,FALSE)</f>
        <v>58.75</v>
      </c>
      <c r="J223" s="61">
        <f>$D223*VLOOKUP($C223,Eisbilanzierung!$A:$F,6,FALSE)/100</f>
        <v>418.75</v>
      </c>
      <c r="L223" s="72">
        <f>$M220*D223</f>
        <v>150</v>
      </c>
      <c r="M223" s="72" t="str">
        <f t="shared" ref="M223:M229" si="18">E223</f>
        <v>g</v>
      </c>
      <c r="N223" s="109"/>
      <c r="O223" s="110"/>
      <c r="P223" s="110"/>
      <c r="Q223" s="110"/>
      <c r="R223" s="111"/>
    </row>
    <row r="224" spans="1:18" x14ac:dyDescent="0.3">
      <c r="B224" s="55">
        <v>3</v>
      </c>
      <c r="C224" s="51" t="s">
        <v>240</v>
      </c>
      <c r="D224" s="55">
        <v>200</v>
      </c>
      <c r="E224" s="55" t="s">
        <v>1</v>
      </c>
      <c r="F224" s="61">
        <f>$D224*VLOOKUP($C224,Eisbilanzierung!$A:$F,2,FALSE)</f>
        <v>52</v>
      </c>
      <c r="G224" s="61">
        <f>$D224*VLOOKUP($C224,Eisbilanzierung!$A:$F,3,FALSE)</f>
        <v>108.60000000000001</v>
      </c>
      <c r="H224" s="61">
        <f>$D224*VLOOKUP($C224,Eisbilanzierung!$A:$F,4,FALSE)</f>
        <v>20</v>
      </c>
      <c r="I224" s="61">
        <f>$D224*VLOOKUP($C224,Eisbilanzierung!$A:$F,5,FALSE)</f>
        <v>148</v>
      </c>
      <c r="J224" s="61">
        <f>$D224*VLOOKUP($C224,Eisbilanzierung!$A:$F,6,FALSE)/100</f>
        <v>686</v>
      </c>
      <c r="K224" s="59" t="s">
        <v>241</v>
      </c>
      <c r="L224" s="72">
        <f>$M220*D224</f>
        <v>240</v>
      </c>
      <c r="M224" s="72" t="str">
        <f t="shared" si="18"/>
        <v>g</v>
      </c>
      <c r="N224" s="109"/>
      <c r="O224" s="110"/>
      <c r="P224" s="110"/>
      <c r="Q224" s="110"/>
      <c r="R224" s="111"/>
    </row>
    <row r="225" spans="2:18" x14ac:dyDescent="0.3">
      <c r="B225" s="55">
        <v>4</v>
      </c>
      <c r="C225" s="51" t="s">
        <v>70</v>
      </c>
      <c r="E225" s="55" t="s">
        <v>1</v>
      </c>
      <c r="F225" s="61">
        <f>$D225*VLOOKUP($C225,Eisbilanzierung!$A:$F,2,FALSE)</f>
        <v>0</v>
      </c>
      <c r="G225" s="61">
        <f>$D225*VLOOKUP($C225,Eisbilanzierung!$A:$F,3,FALSE)</f>
        <v>0</v>
      </c>
      <c r="H225" s="61">
        <f>$D225*VLOOKUP($C225,Eisbilanzierung!$A:$F,4,FALSE)</f>
        <v>0</v>
      </c>
      <c r="I225" s="61">
        <f>$D225*VLOOKUP($C225,Eisbilanzierung!$A:$F,5,FALSE)</f>
        <v>0</v>
      </c>
      <c r="J225" s="61">
        <f>$D225*VLOOKUP($C225,Eisbilanzierung!$A:$F,6,FALSE)/100</f>
        <v>0</v>
      </c>
      <c r="L225" s="72">
        <f>$M220*D225</f>
        <v>0</v>
      </c>
      <c r="M225" s="72" t="str">
        <f t="shared" si="18"/>
        <v>g</v>
      </c>
      <c r="N225" s="109"/>
      <c r="O225" s="110"/>
      <c r="P225" s="110"/>
      <c r="Q225" s="110"/>
      <c r="R225" s="111"/>
    </row>
    <row r="226" spans="2:18" x14ac:dyDescent="0.3">
      <c r="B226" s="55">
        <v>5</v>
      </c>
      <c r="C226" s="51" t="s">
        <v>3</v>
      </c>
      <c r="D226" s="55">
        <v>0</v>
      </c>
      <c r="E226" s="55" t="s">
        <v>1</v>
      </c>
      <c r="F226" s="61">
        <f>$D226*VLOOKUP($C226,Eisbilanzierung!$A:$F,2,FALSE)</f>
        <v>0</v>
      </c>
      <c r="G226" s="61">
        <f>$D226*VLOOKUP($C226,Eisbilanzierung!$A:$F,3,FALSE)</f>
        <v>0</v>
      </c>
      <c r="H226" s="61">
        <f>$D226*VLOOKUP($C226,Eisbilanzierung!$A:$F,4,FALSE)</f>
        <v>0</v>
      </c>
      <c r="I226" s="61">
        <f>$D226*VLOOKUP($C226,Eisbilanzierung!$A:$F,5,FALSE)</f>
        <v>0</v>
      </c>
      <c r="J226" s="61">
        <f>$D226*VLOOKUP($C226,Eisbilanzierung!$A:$F,6,FALSE)/100</f>
        <v>0</v>
      </c>
      <c r="L226" s="72">
        <f>$M220*D226</f>
        <v>0</v>
      </c>
      <c r="M226" s="72" t="str">
        <f t="shared" si="18"/>
        <v>g</v>
      </c>
      <c r="N226" s="109"/>
      <c r="O226" s="110"/>
      <c r="P226" s="110"/>
      <c r="Q226" s="110"/>
      <c r="R226" s="111"/>
    </row>
    <row r="227" spans="2:18" x14ac:dyDescent="0.3">
      <c r="B227" s="55">
        <v>6</v>
      </c>
      <c r="C227" s="51" t="s">
        <v>0</v>
      </c>
      <c r="D227" s="72"/>
      <c r="E227" s="55" t="s">
        <v>1</v>
      </c>
      <c r="F227" s="61">
        <f>$D227*VLOOKUP($C227,Eisbilanzierung!$A:$F,2,FALSE)</f>
        <v>0</v>
      </c>
      <c r="G227" s="61">
        <f>$D227*VLOOKUP($C227,Eisbilanzierung!$A:$F,3,FALSE)</f>
        <v>0</v>
      </c>
      <c r="H227" s="61">
        <f>$D227*VLOOKUP($C227,Eisbilanzierung!$A:$F,4,FALSE)</f>
        <v>0</v>
      </c>
      <c r="I227" s="61">
        <f>$D227*VLOOKUP($C227,Eisbilanzierung!$A:$F,5,FALSE)</f>
        <v>0</v>
      </c>
      <c r="J227" s="61">
        <f>$D227*VLOOKUP($C227,Eisbilanzierung!$A:$F,6,FALSE)/100</f>
        <v>0</v>
      </c>
      <c r="L227" s="72">
        <f>$M220*D227</f>
        <v>0</v>
      </c>
      <c r="M227" s="72" t="str">
        <f t="shared" si="18"/>
        <v>g</v>
      </c>
      <c r="N227" s="109"/>
      <c r="O227" s="110"/>
      <c r="P227" s="110"/>
      <c r="Q227" s="110"/>
      <c r="R227" s="111"/>
    </row>
    <row r="228" spans="2:18" x14ac:dyDescent="0.3">
      <c r="B228" s="55">
        <v>7</v>
      </c>
      <c r="C228" s="51" t="s">
        <v>24</v>
      </c>
      <c r="D228" s="72"/>
      <c r="E228" s="55" t="s">
        <v>1</v>
      </c>
      <c r="F228" s="61">
        <f>$D228*VLOOKUP($C228,Eisbilanzierung!$A:$F,2,FALSE)</f>
        <v>0</v>
      </c>
      <c r="G228" s="61">
        <f>$D228*VLOOKUP($C228,Eisbilanzierung!$A:$F,3,FALSE)</f>
        <v>0</v>
      </c>
      <c r="H228" s="61">
        <f>$D228*VLOOKUP($C228,Eisbilanzierung!$A:$F,4,FALSE)</f>
        <v>0</v>
      </c>
      <c r="I228" s="61">
        <f>$D228*VLOOKUP($C228,Eisbilanzierung!$A:$F,5,FALSE)</f>
        <v>0</v>
      </c>
      <c r="J228" s="61">
        <f>$D228*VLOOKUP($C228,Eisbilanzierung!$A:$F,6,FALSE)/100</f>
        <v>0</v>
      </c>
      <c r="L228" s="72">
        <f>$M220*D228</f>
        <v>0</v>
      </c>
      <c r="M228" s="72" t="str">
        <f t="shared" si="18"/>
        <v>g</v>
      </c>
      <c r="N228" s="109"/>
      <c r="O228" s="110"/>
      <c r="P228" s="110"/>
      <c r="Q228" s="110"/>
      <c r="R228" s="111"/>
    </row>
    <row r="229" spans="2:18" ht="30" customHeight="1" x14ac:dyDescent="0.3">
      <c r="B229" s="55">
        <v>8</v>
      </c>
      <c r="C229" s="51" t="s">
        <v>185</v>
      </c>
      <c r="D229" s="72">
        <v>4</v>
      </c>
      <c r="E229" s="55" t="s">
        <v>1</v>
      </c>
      <c r="F229" s="61">
        <f>$D229*VLOOKUP($C229,Eisbilanzierung!$A:$F,2,FALSE)</f>
        <v>0</v>
      </c>
      <c r="G229" s="61">
        <f>$D229*VLOOKUP($C229,Eisbilanzierung!$A:$F,3,FALSE)</f>
        <v>4</v>
      </c>
      <c r="H229" s="61">
        <f>$D229*VLOOKUP($C229,Eisbilanzierung!$A:$F,4,FALSE)</f>
        <v>0</v>
      </c>
      <c r="I229" s="61">
        <f>$D229*VLOOKUP($C229,Eisbilanzierung!$A:$F,5,FALSE)</f>
        <v>4</v>
      </c>
      <c r="J229" s="61">
        <f>$D229*VLOOKUP($C229,Eisbilanzierung!$A:$F,6,FALSE)/100</f>
        <v>16.2</v>
      </c>
      <c r="L229" s="72">
        <f>$M220*D229</f>
        <v>4.8</v>
      </c>
      <c r="M229" s="72" t="str">
        <f t="shared" si="18"/>
        <v>g</v>
      </c>
      <c r="N229" s="109"/>
      <c r="O229" s="110"/>
      <c r="P229" s="110"/>
      <c r="Q229" s="110"/>
      <c r="R229" s="111"/>
    </row>
    <row r="230" spans="2:18" x14ac:dyDescent="0.3">
      <c r="B230" s="55">
        <v>9</v>
      </c>
      <c r="C230" s="51" t="s">
        <v>219</v>
      </c>
      <c r="D230" s="72">
        <v>10</v>
      </c>
      <c r="E230" s="55" t="s">
        <v>1</v>
      </c>
      <c r="F230" s="61">
        <f>$D230*VLOOKUP($C230,Eisbilanzierung!$A:$F,2,FALSE)</f>
        <v>7.8000000000000007</v>
      </c>
      <c r="G230" s="61">
        <f>$D230*VLOOKUP($C230,Eisbilanzierung!$A:$F,3,FALSE)</f>
        <v>1.53</v>
      </c>
      <c r="H230" s="61">
        <f>$D230*VLOOKUP($C230,Eisbilanzierung!$A:$F,4,FALSE)</f>
        <v>0.2</v>
      </c>
      <c r="I230" s="61">
        <f>$D230*VLOOKUP($C230,Eisbilanzierung!$A:$F,5,FALSE)</f>
        <v>2.1999999999999997</v>
      </c>
      <c r="J230" s="61">
        <f>$D230*VLOOKUP($C230,Eisbilanzierung!$A:$F,6,FALSE)/100</f>
        <v>9.1999999999999993</v>
      </c>
      <c r="L230" s="72">
        <f>$M220*D230</f>
        <v>12</v>
      </c>
      <c r="M230" s="72" t="str">
        <f>E228</f>
        <v>g</v>
      </c>
      <c r="N230" s="109"/>
      <c r="O230" s="110"/>
      <c r="P230" s="110"/>
      <c r="Q230" s="110"/>
      <c r="R230" s="111"/>
    </row>
    <row r="231" spans="2:18" x14ac:dyDescent="0.3">
      <c r="B231" s="55">
        <v>10</v>
      </c>
      <c r="C231" s="51" t="s">
        <v>120</v>
      </c>
      <c r="D231" s="73">
        <v>0.04</v>
      </c>
      <c r="E231" s="55" t="s">
        <v>1</v>
      </c>
      <c r="F231" s="61">
        <f>$D231*VLOOKUP($C231,Eisbilanzierung!$A:$F,2,FALSE)</f>
        <v>4.0000000000000002E-4</v>
      </c>
      <c r="G231" s="61">
        <f>$D231*VLOOKUP($C231,Eisbilanzierung!$A:$F,3,FALSE)</f>
        <v>0</v>
      </c>
      <c r="H231" s="61">
        <f>$D231*VLOOKUP($C231,Eisbilanzierung!$A:$F,4,FALSE)</f>
        <v>0</v>
      </c>
      <c r="I231" s="61">
        <f>$D231*VLOOKUP($C231,Eisbilanzierung!$A:$F,5,FALSE)</f>
        <v>3.9600000000000003E-2</v>
      </c>
      <c r="J231" s="61">
        <f>$D231*VLOOKUP($C231,Eisbilanzierung!$A:$F,6,FALSE)/100</f>
        <v>0</v>
      </c>
      <c r="K231" s="51" t="s">
        <v>167</v>
      </c>
      <c r="L231" s="72">
        <f>$M220*D231</f>
        <v>4.8000000000000001E-2</v>
      </c>
      <c r="M231" s="72" t="str">
        <f>E229</f>
        <v>g</v>
      </c>
      <c r="N231" s="109"/>
      <c r="O231" s="110"/>
      <c r="P231" s="110"/>
      <c r="Q231" s="110"/>
      <c r="R231" s="111"/>
    </row>
    <row r="232" spans="2:18" ht="15" thickBot="1" x14ac:dyDescent="0.35">
      <c r="B232" s="69"/>
      <c r="C232" s="44" t="s">
        <v>7</v>
      </c>
      <c r="D232" s="74">
        <f>SUM(D222:D231)</f>
        <v>839.04</v>
      </c>
      <c r="E232" s="69" t="s">
        <v>1</v>
      </c>
      <c r="F232" s="75">
        <f>SUM(F222:F231)</f>
        <v>536.05039999999997</v>
      </c>
      <c r="G232" s="75">
        <f>SUM(G222:G231)</f>
        <v>135.75500000000002</v>
      </c>
      <c r="H232" s="75">
        <f>SUM(H222:H231)</f>
        <v>110.2</v>
      </c>
      <c r="I232" s="75">
        <f>SUM(I222:I231)</f>
        <v>302.9896</v>
      </c>
      <c r="J232" s="75">
        <f>SUM(J222:J231)</f>
        <v>1720.15</v>
      </c>
      <c r="K232" s="88"/>
      <c r="L232" s="74">
        <f>SUM(L222:L231)</f>
        <v>1006.848</v>
      </c>
      <c r="M232" s="69" t="s">
        <v>1</v>
      </c>
      <c r="N232" s="112"/>
      <c r="O232" s="113"/>
      <c r="P232" s="113"/>
      <c r="Q232" s="113"/>
      <c r="R232" s="114"/>
    </row>
    <row r="233" spans="2:18" x14ac:dyDescent="0.3">
      <c r="C233" s="51" t="s">
        <v>114</v>
      </c>
      <c r="F233" s="76">
        <f>F232/$D232</f>
        <v>0.63888539282990087</v>
      </c>
      <c r="G233" s="76">
        <f t="shared" ref="G233:I233" si="19">G232/$D232</f>
        <v>0.16179800724637686</v>
      </c>
      <c r="H233" s="76">
        <f t="shared" si="19"/>
        <v>0.13134057971014493</v>
      </c>
      <c r="I233" s="76">
        <f t="shared" si="19"/>
        <v>0.36111460717009919</v>
      </c>
      <c r="J233" s="77">
        <f>J232/$D232*100</f>
        <v>205.01406369183832</v>
      </c>
      <c r="K233" s="59" t="s">
        <v>227</v>
      </c>
    </row>
    <row r="234" spans="2:18" x14ac:dyDescent="0.3">
      <c r="C234" s="44" t="s">
        <v>58</v>
      </c>
      <c r="F234" s="45">
        <v>0.62</v>
      </c>
      <c r="G234" s="45">
        <v>0.18</v>
      </c>
      <c r="H234" s="45">
        <v>2.4500000000000001E-2</v>
      </c>
      <c r="I234" s="45">
        <v>0.35</v>
      </c>
    </row>
    <row r="235" spans="2:18" x14ac:dyDescent="0.3">
      <c r="C235" s="44" t="s">
        <v>59</v>
      </c>
      <c r="F235" s="45">
        <v>0.65</v>
      </c>
      <c r="G235" s="45">
        <v>0.21</v>
      </c>
      <c r="H235" s="45">
        <v>0.1</v>
      </c>
      <c r="I235" s="45">
        <v>0.38</v>
      </c>
    </row>
    <row r="238" spans="2:18" x14ac:dyDescent="0.3">
      <c r="C238" s="51" t="s">
        <v>223</v>
      </c>
    </row>
    <row r="239" spans="2:18" x14ac:dyDescent="0.3">
      <c r="C239" s="51" t="s">
        <v>230</v>
      </c>
    </row>
    <row r="240" spans="2:18" x14ac:dyDescent="0.3">
      <c r="C240" s="51" t="s">
        <v>224</v>
      </c>
    </row>
    <row r="241" spans="1:18" x14ac:dyDescent="0.3">
      <c r="C241" s="51" t="s">
        <v>225</v>
      </c>
    </row>
    <row r="243" spans="1:18" s="82" customFormat="1" ht="18" x14ac:dyDescent="0.3">
      <c r="A243" s="81" t="s">
        <v>254</v>
      </c>
      <c r="D243" s="83"/>
      <c r="E243" s="83"/>
      <c r="K243" s="84"/>
      <c r="L243" s="83"/>
      <c r="M243" s="83"/>
    </row>
    <row r="245" spans="1:18" x14ac:dyDescent="0.3">
      <c r="B245" s="86" t="s">
        <v>229</v>
      </c>
      <c r="D245" s="30" t="s">
        <v>242</v>
      </c>
    </row>
    <row r="247" spans="1:18" ht="18.600000000000001" thickBot="1" x14ac:dyDescent="0.35">
      <c r="B247" s="79" t="s">
        <v>254</v>
      </c>
      <c r="F247" s="67" t="s">
        <v>79</v>
      </c>
      <c r="H247" s="79"/>
      <c r="K247" s="89" t="s">
        <v>264</v>
      </c>
    </row>
    <row r="248" spans="1:18" x14ac:dyDescent="0.3">
      <c r="B248" s="69" t="s">
        <v>9</v>
      </c>
      <c r="C248" s="44" t="s">
        <v>10</v>
      </c>
      <c r="D248" s="69" t="s">
        <v>11</v>
      </c>
      <c r="E248" s="69" t="s">
        <v>1</v>
      </c>
      <c r="F248" s="70" t="s">
        <v>81</v>
      </c>
      <c r="G248" s="71" t="s">
        <v>82</v>
      </c>
      <c r="H248" s="70" t="s">
        <v>83</v>
      </c>
      <c r="I248" s="71" t="s">
        <v>84</v>
      </c>
      <c r="J248" s="71" t="s">
        <v>80</v>
      </c>
      <c r="K248" s="88" t="s">
        <v>87</v>
      </c>
      <c r="N248" s="106" t="s">
        <v>267</v>
      </c>
      <c r="O248" s="107"/>
      <c r="P248" s="107"/>
      <c r="Q248" s="107"/>
      <c r="R248" s="108"/>
    </row>
    <row r="249" spans="1:18" x14ac:dyDescent="0.3">
      <c r="B249" s="55">
        <v>1</v>
      </c>
      <c r="C249" s="51" t="s">
        <v>116</v>
      </c>
      <c r="D249" s="55">
        <v>500</v>
      </c>
      <c r="E249" s="55" t="s">
        <v>1</v>
      </c>
      <c r="F249" s="61">
        <f>$D249*VLOOKUP($C249,Eisbilanzierung!$A:$F,2,FALSE)</f>
        <v>320</v>
      </c>
      <c r="G249" s="61">
        <f>$D249*VLOOKUP($C249,Eisbilanzierung!$A:$F,3,FALSE)</f>
        <v>16</v>
      </c>
      <c r="H249" s="61">
        <f>$D249*VLOOKUP($C249,Eisbilanzierung!$A:$F,4,FALSE)</f>
        <v>150</v>
      </c>
      <c r="I249" s="61">
        <f>$D249*VLOOKUP($C249,Eisbilanzierung!$A:$F,5,FALSE)</f>
        <v>180</v>
      </c>
      <c r="J249" s="61">
        <f>$D249*VLOOKUP($C249,Eisbilanzierung!$A:$F,6,FALSE)/100</f>
        <v>1440</v>
      </c>
      <c r="N249" s="109"/>
      <c r="O249" s="110"/>
      <c r="P249" s="110"/>
      <c r="Q249" s="110"/>
      <c r="R249" s="111"/>
    </row>
    <row r="250" spans="1:18" x14ac:dyDescent="0.3">
      <c r="B250" s="55">
        <v>2</v>
      </c>
      <c r="C250" s="51" t="s">
        <v>39</v>
      </c>
      <c r="D250" s="55">
        <v>250</v>
      </c>
      <c r="E250" s="55" t="s">
        <v>1</v>
      </c>
      <c r="F250" s="61">
        <f>$D250*VLOOKUP($C250,Eisbilanzierung!$A:$F,2,FALSE)</f>
        <v>217.5</v>
      </c>
      <c r="G250" s="61">
        <f>$D250*VLOOKUP($C250,Eisbilanzierung!$A:$F,3,FALSE)</f>
        <v>12</v>
      </c>
      <c r="H250" s="61">
        <f>$D250*VLOOKUP($C250,Eisbilanzierung!$A:$F,4,FALSE)</f>
        <v>8.75</v>
      </c>
      <c r="I250" s="61">
        <f>$D250*VLOOKUP($C250,Eisbilanzierung!$A:$F,5,FALSE)</f>
        <v>32.5</v>
      </c>
      <c r="J250" s="61">
        <f>$D250*VLOOKUP($C250,Eisbilanzierung!$A:$F,6,FALSE)/100</f>
        <v>160</v>
      </c>
      <c r="N250" s="109"/>
      <c r="O250" s="110"/>
      <c r="P250" s="110"/>
      <c r="Q250" s="110"/>
      <c r="R250" s="111"/>
    </row>
    <row r="251" spans="1:18" x14ac:dyDescent="0.3">
      <c r="B251" s="55">
        <v>3</v>
      </c>
      <c r="C251" s="51" t="s">
        <v>243</v>
      </c>
      <c r="D251" s="55">
        <v>110</v>
      </c>
      <c r="E251" s="55" t="s">
        <v>1</v>
      </c>
      <c r="F251" s="61">
        <f>$D251*VLOOKUP($C251,Eisbilanzierung!$A:$F,2,FALSE)</f>
        <v>16.5</v>
      </c>
      <c r="G251" s="61">
        <f>$D251*VLOOKUP($C251,Eisbilanzierung!$A:$F,3,FALSE)</f>
        <v>0.66</v>
      </c>
      <c r="H251" s="61">
        <f>$D251*VLOOKUP($C251,Eisbilanzierung!$A:$F,4,FALSE)</f>
        <v>91.3</v>
      </c>
      <c r="I251" s="61">
        <f>$D251*VLOOKUP($C251,Eisbilanzierung!$A:$F,5,FALSE)</f>
        <v>93.5</v>
      </c>
      <c r="J251" s="61">
        <f>$D251*VLOOKUP($C251,Eisbilanzierung!$A:$F,6,FALSE)/100</f>
        <v>815.1</v>
      </c>
      <c r="N251" s="109"/>
      <c r="O251" s="110"/>
      <c r="P251" s="110"/>
      <c r="Q251" s="110"/>
      <c r="R251" s="111"/>
    </row>
    <row r="252" spans="1:18" x14ac:dyDescent="0.3">
      <c r="B252" s="55">
        <v>4</v>
      </c>
      <c r="C252" s="51" t="s">
        <v>250</v>
      </c>
      <c r="D252" s="55">
        <v>110</v>
      </c>
      <c r="E252" s="55" t="s">
        <v>1</v>
      </c>
      <c r="F252" s="61">
        <f>$D252*VLOOKUP($C252,Eisbilanzierung!$A:$F,2,FALSE)</f>
        <v>3.3</v>
      </c>
      <c r="G252" s="61">
        <f>$D252*VLOOKUP($C252,Eisbilanzierung!$A:$F,3,FALSE)</f>
        <v>2.42</v>
      </c>
      <c r="H252" s="61">
        <f>$D252*VLOOKUP($C252,Eisbilanzierung!$A:$F,4,FALSE)</f>
        <v>79.2</v>
      </c>
      <c r="I252" s="61">
        <f>$D252*VLOOKUP($C252,Eisbilanzierung!$A:$F,5,FALSE)</f>
        <v>106.7</v>
      </c>
      <c r="J252" s="61">
        <f>$D252*VLOOKUP($C252,Eisbilanzierung!$A:$F,6,FALSE)/100</f>
        <v>761.2</v>
      </c>
      <c r="K252" s="59" t="s">
        <v>251</v>
      </c>
      <c r="N252" s="109"/>
      <c r="O252" s="110"/>
      <c r="P252" s="110"/>
      <c r="Q252" s="110"/>
      <c r="R252" s="111"/>
    </row>
    <row r="253" spans="1:18" x14ac:dyDescent="0.3">
      <c r="B253" s="55">
        <v>5</v>
      </c>
      <c r="C253" s="51" t="s">
        <v>70</v>
      </c>
      <c r="D253" s="55">
        <v>165</v>
      </c>
      <c r="E253" s="55" t="s">
        <v>1</v>
      </c>
      <c r="F253" s="61">
        <f>$D253*VLOOKUP($C253,Eisbilanzierung!$A:$F,2,FALSE)</f>
        <v>0</v>
      </c>
      <c r="G253" s="61">
        <f>$D253*VLOOKUP($C253,Eisbilanzierung!$A:$F,3,FALSE)</f>
        <v>165</v>
      </c>
      <c r="H253" s="61">
        <f>$D253*VLOOKUP($C253,Eisbilanzierung!$A:$F,4,FALSE)</f>
        <v>0</v>
      </c>
      <c r="I253" s="61">
        <f>$D253*VLOOKUP($C253,Eisbilanzierung!$A:$F,5,FALSE)</f>
        <v>165</v>
      </c>
      <c r="J253" s="61">
        <f>$D253*VLOOKUP($C253,Eisbilanzierung!$A:$F,6,FALSE)/100</f>
        <v>668.25</v>
      </c>
      <c r="N253" s="109"/>
      <c r="O253" s="110"/>
      <c r="P253" s="110"/>
      <c r="Q253" s="110"/>
      <c r="R253" s="111"/>
    </row>
    <row r="254" spans="1:18" ht="30" customHeight="1" x14ac:dyDescent="0.3">
      <c r="B254" s="55">
        <v>8</v>
      </c>
      <c r="C254" s="51" t="s">
        <v>249</v>
      </c>
      <c r="D254" s="72">
        <v>120</v>
      </c>
      <c r="E254" s="55" t="s">
        <v>1</v>
      </c>
      <c r="F254" s="61">
        <f>$D254*VLOOKUP($C254,Eisbilanzierung!$A:$F,2,FALSE)</f>
        <v>88.8</v>
      </c>
      <c r="G254" s="61">
        <f>$D254*VLOOKUP($C254,Eisbilanzierung!$A:$F,3,FALSE)</f>
        <v>0.84</v>
      </c>
      <c r="H254" s="61">
        <f>$D254*VLOOKUP($C254,Eisbilanzierung!$A:$F,4,FALSE)</f>
        <v>13.2</v>
      </c>
      <c r="I254" s="61">
        <f>$D254*VLOOKUP($C254,Eisbilanzierung!$A:$F,5,FALSE)</f>
        <v>31.200000000000003</v>
      </c>
      <c r="J254" s="61">
        <f>$D254*VLOOKUP($C254,Eisbilanzierung!$A:$F,6,FALSE)/100</f>
        <v>184.8</v>
      </c>
      <c r="N254" s="109"/>
      <c r="O254" s="110"/>
      <c r="P254" s="110"/>
      <c r="Q254" s="110"/>
      <c r="R254" s="111"/>
    </row>
    <row r="255" spans="1:18" x14ac:dyDescent="0.3">
      <c r="B255" s="55">
        <v>10</v>
      </c>
      <c r="C255" s="51" t="s">
        <v>120</v>
      </c>
      <c r="D255" s="73">
        <v>2</v>
      </c>
      <c r="E255" s="55" t="s">
        <v>1</v>
      </c>
      <c r="F255" s="61">
        <f>$D255*VLOOKUP($C255,Eisbilanzierung!$A:$F,2,FALSE)</f>
        <v>0.02</v>
      </c>
      <c r="G255" s="61">
        <f>$D255*VLOOKUP($C255,Eisbilanzierung!$A:$F,3,FALSE)</f>
        <v>0</v>
      </c>
      <c r="H255" s="61">
        <f>$D255*VLOOKUP($C255,Eisbilanzierung!$A:$F,4,FALSE)</f>
        <v>0</v>
      </c>
      <c r="I255" s="61">
        <f>$D255*VLOOKUP($C255,Eisbilanzierung!$A:$F,5,FALSE)</f>
        <v>1.98</v>
      </c>
      <c r="J255" s="61">
        <f>$D255*VLOOKUP($C255,Eisbilanzierung!$A:$F,6,FALSE)/100</f>
        <v>0</v>
      </c>
      <c r="K255" s="51" t="s">
        <v>245</v>
      </c>
      <c r="N255" s="109"/>
      <c r="O255" s="110"/>
      <c r="P255" s="110"/>
      <c r="Q255" s="110"/>
      <c r="R255" s="111"/>
    </row>
    <row r="256" spans="1:18" ht="15" thickBot="1" x14ac:dyDescent="0.35">
      <c r="B256" s="69"/>
      <c r="C256" s="44" t="s">
        <v>7</v>
      </c>
      <c r="D256" s="74">
        <f>SUM(D249:D255)</f>
        <v>1257</v>
      </c>
      <c r="E256" s="69" t="s">
        <v>1</v>
      </c>
      <c r="F256" s="75">
        <f>SUM(F249:F255)</f>
        <v>646.11999999999989</v>
      </c>
      <c r="G256" s="75">
        <f>SUM(G249:G255)</f>
        <v>196.92</v>
      </c>
      <c r="H256" s="75">
        <f>SUM(H249:H255)</f>
        <v>342.45</v>
      </c>
      <c r="I256" s="75">
        <f>SUM(I249:I255)</f>
        <v>610.88000000000011</v>
      </c>
      <c r="J256" s="75">
        <f>SUM(J249:J255)</f>
        <v>4029.3500000000004</v>
      </c>
      <c r="K256" s="88"/>
      <c r="N256" s="112"/>
      <c r="O256" s="113"/>
      <c r="P256" s="113"/>
      <c r="Q256" s="113"/>
      <c r="R256" s="114"/>
    </row>
    <row r="257" spans="2:18" x14ac:dyDescent="0.3">
      <c r="C257" s="51" t="s">
        <v>114</v>
      </c>
      <c r="F257" s="76">
        <f>F256/$D256</f>
        <v>0.51401750198886231</v>
      </c>
      <c r="G257" s="76">
        <f t="shared" ref="G257:I257" si="20">G256/$D256</f>
        <v>0.15665871121718375</v>
      </c>
      <c r="H257" s="76">
        <f t="shared" si="20"/>
        <v>0.27243436754176609</v>
      </c>
      <c r="I257" s="76">
        <f t="shared" si="20"/>
        <v>0.48598249801113774</v>
      </c>
      <c r="J257" s="77">
        <f>J256/$D256*100</f>
        <v>320.55290373906126</v>
      </c>
      <c r="K257" s="59" t="s">
        <v>227</v>
      </c>
    </row>
    <row r="258" spans="2:18" x14ac:dyDescent="0.3">
      <c r="C258" s="44" t="s">
        <v>58</v>
      </c>
      <c r="F258" s="45">
        <v>0.62</v>
      </c>
      <c r="G258" s="45">
        <v>0.18</v>
      </c>
      <c r="H258" s="45">
        <v>2.4500000000000001E-2</v>
      </c>
      <c r="I258" s="45">
        <v>0.35</v>
      </c>
    </row>
    <row r="259" spans="2:18" x14ac:dyDescent="0.3">
      <c r="C259" s="44" t="s">
        <v>59</v>
      </c>
      <c r="F259" s="45">
        <v>0.65</v>
      </c>
      <c r="G259" s="45">
        <v>0.21</v>
      </c>
      <c r="H259" s="45">
        <v>0.1</v>
      </c>
      <c r="I259" s="45">
        <v>0.38</v>
      </c>
    </row>
    <row r="261" spans="2:18" ht="18.600000000000001" thickBot="1" x14ac:dyDescent="0.35">
      <c r="B261" s="79" t="s">
        <v>254</v>
      </c>
      <c r="F261" s="67" t="s">
        <v>79</v>
      </c>
      <c r="H261" s="79"/>
      <c r="K261" s="89" t="s">
        <v>159</v>
      </c>
      <c r="L261" s="67" t="s">
        <v>269</v>
      </c>
      <c r="M261" s="67">
        <v>0.8</v>
      </c>
    </row>
    <row r="262" spans="2:18" x14ac:dyDescent="0.3">
      <c r="B262" s="69" t="s">
        <v>9</v>
      </c>
      <c r="C262" s="44" t="s">
        <v>10</v>
      </c>
      <c r="D262" s="69" t="s">
        <v>11</v>
      </c>
      <c r="E262" s="69" t="s">
        <v>1</v>
      </c>
      <c r="F262" s="70" t="s">
        <v>81</v>
      </c>
      <c r="G262" s="71" t="s">
        <v>82</v>
      </c>
      <c r="H262" s="70" t="s">
        <v>83</v>
      </c>
      <c r="I262" s="71" t="s">
        <v>84</v>
      </c>
      <c r="J262" s="71" t="s">
        <v>80</v>
      </c>
      <c r="K262" s="88" t="s">
        <v>87</v>
      </c>
      <c r="L262" s="69" t="s">
        <v>11</v>
      </c>
      <c r="M262" s="69" t="s">
        <v>1</v>
      </c>
      <c r="N262" s="106" t="s">
        <v>232</v>
      </c>
      <c r="O262" s="107"/>
      <c r="P262" s="107"/>
      <c r="Q262" s="107"/>
      <c r="R262" s="108"/>
    </row>
    <row r="263" spans="2:18" x14ac:dyDescent="0.3">
      <c r="B263" s="55">
        <v>1</v>
      </c>
      <c r="C263" s="51" t="s">
        <v>116</v>
      </c>
      <c r="D263" s="55">
        <v>550</v>
      </c>
      <c r="E263" s="55" t="s">
        <v>1</v>
      </c>
      <c r="F263" s="61">
        <f>$D263*VLOOKUP($C263,Eisbilanzierung!$A:$F,2,FALSE)</f>
        <v>352</v>
      </c>
      <c r="G263" s="61">
        <f>$D263*VLOOKUP($C263,Eisbilanzierung!$A:$F,3,FALSE)</f>
        <v>17.600000000000001</v>
      </c>
      <c r="H263" s="61">
        <f>$D263*VLOOKUP($C263,Eisbilanzierung!$A:$F,4,FALSE)</f>
        <v>165</v>
      </c>
      <c r="I263" s="61">
        <f>$D263*VLOOKUP($C263,Eisbilanzierung!$A:$F,5,FALSE)</f>
        <v>198</v>
      </c>
      <c r="J263" s="61">
        <f>$D263*VLOOKUP($C263,Eisbilanzierung!$A:$F,6,FALSE)/100</f>
        <v>1584</v>
      </c>
      <c r="L263" s="72">
        <f>$M261*D263</f>
        <v>440</v>
      </c>
      <c r="M263" s="72" t="str">
        <f>E263</f>
        <v>g</v>
      </c>
      <c r="N263" s="109"/>
      <c r="O263" s="110"/>
      <c r="P263" s="110"/>
      <c r="Q263" s="110"/>
      <c r="R263" s="111"/>
    </row>
    <row r="264" spans="2:18" x14ac:dyDescent="0.3">
      <c r="B264" s="55">
        <v>2</v>
      </c>
      <c r="C264" s="51" t="s">
        <v>39</v>
      </c>
      <c r="D264" s="55">
        <v>315</v>
      </c>
      <c r="E264" s="55" t="s">
        <v>1</v>
      </c>
      <c r="F264" s="61">
        <f>$D264*VLOOKUP($C264,Eisbilanzierung!$A:$F,2,FALSE)</f>
        <v>274.05</v>
      </c>
      <c r="G264" s="61">
        <f>$D264*VLOOKUP($C264,Eisbilanzierung!$A:$F,3,FALSE)</f>
        <v>15.120000000000001</v>
      </c>
      <c r="H264" s="61">
        <f>$D264*VLOOKUP($C264,Eisbilanzierung!$A:$F,4,FALSE)</f>
        <v>11.025</v>
      </c>
      <c r="I264" s="61">
        <f>$D264*VLOOKUP($C264,Eisbilanzierung!$A:$F,5,FALSE)</f>
        <v>40.950000000000003</v>
      </c>
      <c r="J264" s="61">
        <f>$D264*VLOOKUP($C264,Eisbilanzierung!$A:$F,6,FALSE)/100</f>
        <v>201.6</v>
      </c>
      <c r="L264" s="72">
        <f>$M261*D264</f>
        <v>252</v>
      </c>
      <c r="M264" s="72" t="str">
        <f t="shared" ref="M264:M270" si="21">E264</f>
        <v>g</v>
      </c>
      <c r="N264" s="109"/>
      <c r="O264" s="110"/>
      <c r="P264" s="110"/>
      <c r="Q264" s="110"/>
      <c r="R264" s="111"/>
    </row>
    <row r="265" spans="2:18" x14ac:dyDescent="0.3">
      <c r="B265" s="55">
        <v>3</v>
      </c>
      <c r="C265" s="51" t="s">
        <v>243</v>
      </c>
      <c r="D265" s="55">
        <v>110</v>
      </c>
      <c r="E265" s="55" t="s">
        <v>1</v>
      </c>
      <c r="F265" s="61">
        <f>$D265*VLOOKUP($C265,Eisbilanzierung!$A:$F,2,FALSE)</f>
        <v>16.5</v>
      </c>
      <c r="G265" s="61">
        <f>$D265*VLOOKUP($C265,Eisbilanzierung!$A:$F,3,FALSE)</f>
        <v>0.66</v>
      </c>
      <c r="H265" s="61">
        <f>$D265*VLOOKUP($C265,Eisbilanzierung!$A:$F,4,FALSE)</f>
        <v>91.3</v>
      </c>
      <c r="I265" s="61">
        <f>$D265*VLOOKUP($C265,Eisbilanzierung!$A:$F,5,FALSE)</f>
        <v>93.5</v>
      </c>
      <c r="J265" s="61">
        <f>$D265*VLOOKUP($C265,Eisbilanzierung!$A:$F,6,FALSE)/100</f>
        <v>815.1</v>
      </c>
      <c r="L265" s="72">
        <f>$M261*D265</f>
        <v>88</v>
      </c>
      <c r="M265" s="72" t="str">
        <f t="shared" si="21"/>
        <v>g</v>
      </c>
      <c r="N265" s="109"/>
      <c r="O265" s="110"/>
      <c r="P265" s="110"/>
      <c r="Q265" s="110"/>
      <c r="R265" s="111"/>
    </row>
    <row r="266" spans="2:18" x14ac:dyDescent="0.3">
      <c r="B266" s="55">
        <v>4</v>
      </c>
      <c r="C266" s="51" t="s">
        <v>250</v>
      </c>
      <c r="D266" s="55">
        <v>110</v>
      </c>
      <c r="E266" s="55" t="s">
        <v>1</v>
      </c>
      <c r="F266" s="61">
        <f>$D266*VLOOKUP($C266,Eisbilanzierung!$A:$F,2,FALSE)</f>
        <v>3.3</v>
      </c>
      <c r="G266" s="61">
        <f>$D266*VLOOKUP($C266,Eisbilanzierung!$A:$F,3,FALSE)</f>
        <v>2.42</v>
      </c>
      <c r="H266" s="61">
        <f>$D266*VLOOKUP($C266,Eisbilanzierung!$A:$F,4,FALSE)</f>
        <v>79.2</v>
      </c>
      <c r="I266" s="61">
        <f>$D266*VLOOKUP($C266,Eisbilanzierung!$A:$F,5,FALSE)</f>
        <v>106.7</v>
      </c>
      <c r="J266" s="61">
        <f>$D266*VLOOKUP($C266,Eisbilanzierung!$A:$F,6,FALSE)/100</f>
        <v>761.2</v>
      </c>
      <c r="K266" s="59" t="s">
        <v>251</v>
      </c>
      <c r="L266" s="72">
        <f>$M261*D266</f>
        <v>88</v>
      </c>
      <c r="M266" s="72" t="str">
        <f t="shared" si="21"/>
        <v>g</v>
      </c>
      <c r="N266" s="109"/>
      <c r="O266" s="110"/>
      <c r="P266" s="110"/>
      <c r="Q266" s="110"/>
      <c r="R266" s="111"/>
    </row>
    <row r="267" spans="2:18" x14ac:dyDescent="0.3">
      <c r="B267" s="55">
        <v>5</v>
      </c>
      <c r="C267" s="51" t="s">
        <v>70</v>
      </c>
      <c r="D267" s="55">
        <v>105</v>
      </c>
      <c r="E267" s="55" t="s">
        <v>1</v>
      </c>
      <c r="F267" s="61">
        <f>$D267*VLOOKUP($C267,Eisbilanzierung!$A:$F,2,FALSE)</f>
        <v>0</v>
      </c>
      <c r="G267" s="61">
        <f>$D267*VLOOKUP($C267,Eisbilanzierung!$A:$F,3,FALSE)</f>
        <v>105</v>
      </c>
      <c r="H267" s="61">
        <f>$D267*VLOOKUP($C267,Eisbilanzierung!$A:$F,4,FALSE)</f>
        <v>0</v>
      </c>
      <c r="I267" s="61">
        <f>$D267*VLOOKUP($C267,Eisbilanzierung!$A:$F,5,FALSE)</f>
        <v>105</v>
      </c>
      <c r="J267" s="61">
        <f>$D267*VLOOKUP($C267,Eisbilanzierung!$A:$F,6,FALSE)/100</f>
        <v>425.25</v>
      </c>
      <c r="L267" s="72">
        <f>$M261*D267</f>
        <v>84</v>
      </c>
      <c r="M267" s="72" t="str">
        <f t="shared" si="21"/>
        <v>g</v>
      </c>
      <c r="N267" s="109"/>
      <c r="O267" s="110"/>
      <c r="P267" s="110"/>
      <c r="Q267" s="110"/>
      <c r="R267" s="111"/>
    </row>
    <row r="268" spans="2:18" x14ac:dyDescent="0.3">
      <c r="B268" s="55">
        <v>6</v>
      </c>
      <c r="C268" s="51" t="s">
        <v>3</v>
      </c>
      <c r="D268" s="72">
        <v>30</v>
      </c>
      <c r="E268" s="55" t="s">
        <v>1</v>
      </c>
      <c r="F268" s="61">
        <f>$D268*VLOOKUP($C268,Eisbilanzierung!$A:$F,2,FALSE)</f>
        <v>0</v>
      </c>
      <c r="G268" s="61">
        <f>$D268*VLOOKUP($C268,Eisbilanzierung!$A:$F,3,FALSE)</f>
        <v>27.450000000000003</v>
      </c>
      <c r="H268" s="61">
        <f>$D268*VLOOKUP($C268,Eisbilanzierung!$A:$F,4,FALSE)</f>
        <v>0</v>
      </c>
      <c r="I268" s="61">
        <f>$D268*VLOOKUP($C268,Eisbilanzierung!$A:$F,5,FALSE)</f>
        <v>30</v>
      </c>
      <c r="J268" s="61">
        <f>$D268*VLOOKUP($C268,Eisbilanzierung!$A:$F,6,FALSE)/100</f>
        <v>109.8</v>
      </c>
      <c r="L268" s="72">
        <f>$M261*D268</f>
        <v>24</v>
      </c>
      <c r="M268" s="72" t="str">
        <f t="shared" si="21"/>
        <v>g</v>
      </c>
      <c r="N268" s="109"/>
      <c r="O268" s="110"/>
      <c r="P268" s="110"/>
      <c r="Q268" s="110"/>
      <c r="R268" s="111"/>
    </row>
    <row r="269" spans="2:18" x14ac:dyDescent="0.3">
      <c r="B269" s="55">
        <v>7</v>
      </c>
      <c r="C269" s="51" t="s">
        <v>24</v>
      </c>
      <c r="D269" s="72">
        <v>30</v>
      </c>
      <c r="E269" s="55" t="s">
        <v>1</v>
      </c>
      <c r="F269" s="61">
        <f>$D269*VLOOKUP($C269,Eisbilanzierung!$A:$F,2,FALSE)</f>
        <v>0</v>
      </c>
      <c r="G269" s="61">
        <f>$D269*VLOOKUP($C269,Eisbilanzierung!$A:$F,3,FALSE)</f>
        <v>27.450000000000003</v>
      </c>
      <c r="H269" s="61">
        <f>$D269*VLOOKUP($C269,Eisbilanzierung!$A:$F,4,FALSE)</f>
        <v>0</v>
      </c>
      <c r="I269" s="61">
        <f>$D269*VLOOKUP($C269,Eisbilanzierung!$A:$F,5,FALSE)</f>
        <v>30</v>
      </c>
      <c r="J269" s="61">
        <f>$D269*VLOOKUP($C269,Eisbilanzierung!$A:$F,6,FALSE)/100</f>
        <v>109.8</v>
      </c>
      <c r="L269" s="72">
        <f>$M261*D269</f>
        <v>24</v>
      </c>
      <c r="M269" s="72" t="str">
        <f t="shared" si="21"/>
        <v>g</v>
      </c>
      <c r="N269" s="109"/>
      <c r="O269" s="110"/>
      <c r="P269" s="110"/>
      <c r="Q269" s="110"/>
      <c r="R269" s="111"/>
    </row>
    <row r="270" spans="2:18" x14ac:dyDescent="0.3">
      <c r="B270" s="55">
        <v>10</v>
      </c>
      <c r="C270" s="51" t="s">
        <v>120</v>
      </c>
      <c r="D270" s="73">
        <v>2</v>
      </c>
      <c r="E270" s="55" t="s">
        <v>1</v>
      </c>
      <c r="F270" s="61">
        <f>$D270*VLOOKUP($C270,Eisbilanzierung!$A:$F,2,FALSE)</f>
        <v>0.02</v>
      </c>
      <c r="G270" s="61">
        <f>$D270*VLOOKUP($C270,Eisbilanzierung!$A:$F,3,FALSE)</f>
        <v>0</v>
      </c>
      <c r="H270" s="61">
        <f>$D270*VLOOKUP($C270,Eisbilanzierung!$A:$F,4,FALSE)</f>
        <v>0</v>
      </c>
      <c r="I270" s="61">
        <f>$D270*VLOOKUP($C270,Eisbilanzierung!$A:$F,5,FALSE)</f>
        <v>1.98</v>
      </c>
      <c r="J270" s="61">
        <f>$D270*VLOOKUP($C270,Eisbilanzierung!$A:$F,6,FALSE)/100</f>
        <v>0</v>
      </c>
      <c r="K270" s="51" t="s">
        <v>245</v>
      </c>
      <c r="L270" s="72">
        <f>$M261*D270</f>
        <v>1.6</v>
      </c>
      <c r="M270" s="72" t="str">
        <f t="shared" si="21"/>
        <v>g</v>
      </c>
      <c r="N270" s="109"/>
      <c r="O270" s="110"/>
      <c r="P270" s="110"/>
      <c r="Q270" s="110"/>
      <c r="R270" s="111"/>
    </row>
    <row r="271" spans="2:18" ht="15" thickBot="1" x14ac:dyDescent="0.35">
      <c r="B271" s="69"/>
      <c r="C271" s="44" t="s">
        <v>7</v>
      </c>
      <c r="D271" s="74">
        <f>SUM(D263:D270)</f>
        <v>1252</v>
      </c>
      <c r="E271" s="69" t="s">
        <v>1</v>
      </c>
      <c r="F271" s="75">
        <f>SUM(F263:F270)</f>
        <v>645.86999999999989</v>
      </c>
      <c r="G271" s="75">
        <f>SUM(G263:G270)</f>
        <v>195.7</v>
      </c>
      <c r="H271" s="75">
        <f>SUM(H263:H270)</f>
        <v>346.52499999999998</v>
      </c>
      <c r="I271" s="75">
        <f>SUM(I263:I270)</f>
        <v>606.13</v>
      </c>
      <c r="J271" s="75">
        <f>SUM(J263:J270)</f>
        <v>4006.75</v>
      </c>
      <c r="K271" s="88"/>
      <c r="L271" s="74">
        <f>SUM(L263:L270)</f>
        <v>1001.6</v>
      </c>
      <c r="M271" s="69" t="s">
        <v>1</v>
      </c>
      <c r="N271" s="112"/>
      <c r="O271" s="113"/>
      <c r="P271" s="113"/>
      <c r="Q271" s="113"/>
      <c r="R271" s="114"/>
    </row>
    <row r="272" spans="2:18" x14ac:dyDescent="0.3">
      <c r="C272" s="51" t="s">
        <v>114</v>
      </c>
      <c r="F272" s="76">
        <f>F271/$D271</f>
        <v>0.51587060702875387</v>
      </c>
      <c r="G272" s="76">
        <f t="shared" ref="G272:I272" si="22">G271/$D271</f>
        <v>0.15630990415335463</v>
      </c>
      <c r="H272" s="76">
        <f t="shared" si="22"/>
        <v>0.27677715654952073</v>
      </c>
      <c r="I272" s="76">
        <f t="shared" si="22"/>
        <v>0.48412939297124602</v>
      </c>
      <c r="J272" s="77">
        <f>J271/$D271*100</f>
        <v>320.02795527156553</v>
      </c>
      <c r="K272" s="59" t="s">
        <v>227</v>
      </c>
    </row>
    <row r="273" spans="1:18" x14ac:dyDescent="0.3">
      <c r="C273" s="44" t="s">
        <v>58</v>
      </c>
      <c r="F273" s="45">
        <v>0.62</v>
      </c>
      <c r="G273" s="45">
        <v>0.18</v>
      </c>
      <c r="H273" s="45">
        <v>2.4500000000000001E-2</v>
      </c>
      <c r="I273" s="45">
        <v>0.35</v>
      </c>
    </row>
    <row r="274" spans="1:18" x14ac:dyDescent="0.3">
      <c r="C274" s="44" t="s">
        <v>59</v>
      </c>
      <c r="F274" s="45">
        <v>0.65</v>
      </c>
      <c r="G274" s="45">
        <v>0.21</v>
      </c>
      <c r="H274" s="45">
        <v>0.1</v>
      </c>
      <c r="I274" s="45">
        <v>0.38</v>
      </c>
    </row>
    <row r="276" spans="1:18" x14ac:dyDescent="0.3">
      <c r="C276" s="51" t="s">
        <v>255</v>
      </c>
    </row>
    <row r="277" spans="1:18" x14ac:dyDescent="0.3">
      <c r="C277" s="51" t="s">
        <v>268</v>
      </c>
    </row>
    <row r="278" spans="1:18" x14ac:dyDescent="0.3">
      <c r="C278" s="51" t="s">
        <v>256</v>
      </c>
    </row>
    <row r="279" spans="1:18" x14ac:dyDescent="0.3">
      <c r="C279" s="51" t="s">
        <v>224</v>
      </c>
    </row>
    <row r="280" spans="1:18" x14ac:dyDescent="0.3">
      <c r="C280" s="51" t="s">
        <v>225</v>
      </c>
    </row>
    <row r="282" spans="1:18" s="82" customFormat="1" ht="18" x14ac:dyDescent="0.3">
      <c r="A282" s="81" t="s">
        <v>252</v>
      </c>
      <c r="D282" s="83"/>
      <c r="E282" s="83"/>
      <c r="K282" s="84"/>
      <c r="L282" s="83"/>
      <c r="M282" s="83"/>
    </row>
    <row r="284" spans="1:18" x14ac:dyDescent="0.3">
      <c r="B284" s="86" t="s">
        <v>229</v>
      </c>
      <c r="D284" s="30" t="s">
        <v>242</v>
      </c>
    </row>
    <row r="286" spans="1:18" ht="18.600000000000001" thickBot="1" x14ac:dyDescent="0.35">
      <c r="B286" s="79" t="s">
        <v>261</v>
      </c>
      <c r="F286" s="67" t="s">
        <v>79</v>
      </c>
      <c r="H286" s="79"/>
      <c r="K286" s="89" t="s">
        <v>264</v>
      </c>
    </row>
    <row r="287" spans="1:18" x14ac:dyDescent="0.3">
      <c r="B287" s="69" t="s">
        <v>9</v>
      </c>
      <c r="C287" s="44" t="s">
        <v>10</v>
      </c>
      <c r="D287" s="69" t="s">
        <v>11</v>
      </c>
      <c r="E287" s="69" t="s">
        <v>1</v>
      </c>
      <c r="F287" s="70" t="s">
        <v>81</v>
      </c>
      <c r="G287" s="71" t="s">
        <v>82</v>
      </c>
      <c r="H287" s="70" t="s">
        <v>83</v>
      </c>
      <c r="I287" s="71" t="s">
        <v>84</v>
      </c>
      <c r="J287" s="71" t="s">
        <v>80</v>
      </c>
      <c r="K287" s="88" t="s">
        <v>87</v>
      </c>
      <c r="N287" s="106" t="s">
        <v>265</v>
      </c>
      <c r="O287" s="107"/>
      <c r="P287" s="107"/>
      <c r="Q287" s="107"/>
      <c r="R287" s="108"/>
    </row>
    <row r="288" spans="1:18" x14ac:dyDescent="0.3">
      <c r="B288" s="55">
        <v>1</v>
      </c>
      <c r="C288" s="51" t="s">
        <v>116</v>
      </c>
      <c r="D288" s="55">
        <v>500</v>
      </c>
      <c r="E288" s="55" t="s">
        <v>1</v>
      </c>
      <c r="F288" s="61">
        <f>$D288*VLOOKUP($C288,Eisbilanzierung!$A:$F,2,FALSE)</f>
        <v>320</v>
      </c>
      <c r="G288" s="61">
        <f>$D288*VLOOKUP($C288,Eisbilanzierung!$A:$F,3,FALSE)</f>
        <v>16</v>
      </c>
      <c r="H288" s="61">
        <f>$D288*VLOOKUP($C288,Eisbilanzierung!$A:$F,4,FALSE)</f>
        <v>150</v>
      </c>
      <c r="I288" s="61">
        <f>$D288*VLOOKUP($C288,Eisbilanzierung!$A:$F,5,FALSE)</f>
        <v>180</v>
      </c>
      <c r="J288" s="61">
        <f>$D288*VLOOKUP($C288,Eisbilanzierung!$A:$F,6,FALSE)/100</f>
        <v>1440</v>
      </c>
      <c r="N288" s="109"/>
      <c r="O288" s="110"/>
      <c r="P288" s="110"/>
      <c r="Q288" s="110"/>
      <c r="R288" s="111"/>
    </row>
    <row r="289" spans="2:18" x14ac:dyDescent="0.3">
      <c r="B289" s="55">
        <v>2</v>
      </c>
      <c r="C289" s="51" t="s">
        <v>39</v>
      </c>
      <c r="D289" s="55">
        <v>250</v>
      </c>
      <c r="E289" s="55" t="s">
        <v>1</v>
      </c>
      <c r="F289" s="61">
        <f>$D289*VLOOKUP($C289,Eisbilanzierung!$A:$F,2,FALSE)</f>
        <v>217.5</v>
      </c>
      <c r="G289" s="61">
        <f>$D289*VLOOKUP($C289,Eisbilanzierung!$A:$F,3,FALSE)</f>
        <v>12</v>
      </c>
      <c r="H289" s="61">
        <f>$D289*VLOOKUP($C289,Eisbilanzierung!$A:$F,4,FALSE)</f>
        <v>8.75</v>
      </c>
      <c r="I289" s="61">
        <f>$D289*VLOOKUP($C289,Eisbilanzierung!$A:$F,5,FALSE)</f>
        <v>32.5</v>
      </c>
      <c r="J289" s="61">
        <f>$D289*VLOOKUP($C289,Eisbilanzierung!$A:$F,6,FALSE)/100</f>
        <v>160</v>
      </c>
      <c r="N289" s="109"/>
      <c r="O289" s="110"/>
      <c r="P289" s="110"/>
      <c r="Q289" s="110"/>
      <c r="R289" s="111"/>
    </row>
    <row r="290" spans="2:18" x14ac:dyDescent="0.3">
      <c r="B290" s="55">
        <v>3</v>
      </c>
      <c r="C290" s="51" t="s">
        <v>103</v>
      </c>
      <c r="D290" s="55">
        <v>250</v>
      </c>
      <c r="E290" s="55" t="s">
        <v>1</v>
      </c>
      <c r="F290" s="61">
        <f>$D290*VLOOKUP($C290,Eisbilanzierung!$A:$F,2,FALSE)</f>
        <v>217.5</v>
      </c>
      <c r="G290" s="61">
        <f>$D290*VLOOKUP($C290,Eisbilanzierung!$A:$F,3,FALSE)</f>
        <v>19.25</v>
      </c>
      <c r="H290" s="61">
        <f>$D290*VLOOKUP($C290,Eisbilanzierung!$A:$F,4,FALSE)</f>
        <v>0.25</v>
      </c>
      <c r="I290" s="61">
        <f>$D290*VLOOKUP($C290,Eisbilanzierung!$A:$F,5,FALSE)</f>
        <v>32.5</v>
      </c>
      <c r="J290" s="61">
        <f>$D290*VLOOKUP($C290,Eisbilanzierung!$A:$F,6,FALSE)/100</f>
        <v>107.5</v>
      </c>
      <c r="K290" s="59" t="s">
        <v>257</v>
      </c>
      <c r="N290" s="109"/>
      <c r="O290" s="110"/>
      <c r="P290" s="110"/>
      <c r="Q290" s="110"/>
      <c r="R290" s="111"/>
    </row>
    <row r="291" spans="2:18" x14ac:dyDescent="0.3">
      <c r="B291" s="55">
        <v>5</v>
      </c>
      <c r="C291" s="51" t="s">
        <v>70</v>
      </c>
      <c r="D291" s="55">
        <v>275</v>
      </c>
      <c r="E291" s="55" t="s">
        <v>1</v>
      </c>
      <c r="F291" s="61">
        <f>$D291*VLOOKUP($C291,Eisbilanzierung!$A:$F,2,FALSE)</f>
        <v>0</v>
      </c>
      <c r="G291" s="61">
        <f>$D291*VLOOKUP($C291,Eisbilanzierung!$A:$F,3,FALSE)</f>
        <v>275</v>
      </c>
      <c r="H291" s="61">
        <f>$D291*VLOOKUP($C291,Eisbilanzierung!$A:$F,4,FALSE)</f>
        <v>0</v>
      </c>
      <c r="I291" s="61">
        <f>$D291*VLOOKUP($C291,Eisbilanzierung!$A:$F,5,FALSE)</f>
        <v>275</v>
      </c>
      <c r="J291" s="61">
        <f>$D291*VLOOKUP($C291,Eisbilanzierung!$A:$F,6,FALSE)/100</f>
        <v>1113.75</v>
      </c>
      <c r="N291" s="109"/>
      <c r="O291" s="110"/>
      <c r="P291" s="110"/>
      <c r="Q291" s="110"/>
      <c r="R291" s="111"/>
    </row>
    <row r="292" spans="2:18" ht="30" customHeight="1" x14ac:dyDescent="0.3">
      <c r="B292" s="55">
        <v>8</v>
      </c>
      <c r="C292" s="51" t="s">
        <v>249</v>
      </c>
      <c r="D292" s="72">
        <v>120</v>
      </c>
      <c r="E292" s="55" t="s">
        <v>1</v>
      </c>
      <c r="F292" s="61">
        <f>$D292*VLOOKUP($C292,Eisbilanzierung!$A:$F,2,FALSE)</f>
        <v>88.8</v>
      </c>
      <c r="G292" s="61">
        <f>$D292*VLOOKUP($C292,Eisbilanzierung!$A:$F,3,FALSE)</f>
        <v>0.84</v>
      </c>
      <c r="H292" s="61">
        <f>$D292*VLOOKUP($C292,Eisbilanzierung!$A:$F,4,FALSE)</f>
        <v>13.2</v>
      </c>
      <c r="I292" s="61">
        <f>$D292*VLOOKUP($C292,Eisbilanzierung!$A:$F,5,FALSE)</f>
        <v>31.200000000000003</v>
      </c>
      <c r="J292" s="61">
        <f>$D292*VLOOKUP($C292,Eisbilanzierung!$A:$F,6,FALSE)/100</f>
        <v>184.8</v>
      </c>
      <c r="K292" s="59" t="s">
        <v>263</v>
      </c>
      <c r="N292" s="109"/>
      <c r="O292" s="110"/>
      <c r="P292" s="110"/>
      <c r="Q292" s="110"/>
      <c r="R292" s="111"/>
    </row>
    <row r="293" spans="2:18" x14ac:dyDescent="0.3">
      <c r="B293" s="55">
        <v>10</v>
      </c>
      <c r="C293" s="51" t="s">
        <v>120</v>
      </c>
      <c r="D293" s="73">
        <v>0.04</v>
      </c>
      <c r="E293" s="55" t="s">
        <v>1</v>
      </c>
      <c r="F293" s="61">
        <f>$D293*VLOOKUP($C293,Eisbilanzierung!$A:$F,2,FALSE)</f>
        <v>4.0000000000000002E-4</v>
      </c>
      <c r="G293" s="61">
        <f>$D293*VLOOKUP($C293,Eisbilanzierung!$A:$F,3,FALSE)</f>
        <v>0</v>
      </c>
      <c r="H293" s="61">
        <f>$D293*VLOOKUP($C293,Eisbilanzierung!$A:$F,4,FALSE)</f>
        <v>0</v>
      </c>
      <c r="I293" s="61">
        <f>$D293*VLOOKUP($C293,Eisbilanzierung!$A:$F,5,FALSE)</f>
        <v>3.9600000000000003E-2</v>
      </c>
      <c r="J293" s="61">
        <f>$D293*VLOOKUP($C293,Eisbilanzierung!$A:$F,6,FALSE)/100</f>
        <v>0</v>
      </c>
      <c r="K293" s="51" t="s">
        <v>262</v>
      </c>
      <c r="N293" s="109"/>
      <c r="O293" s="110"/>
      <c r="P293" s="110"/>
      <c r="Q293" s="110"/>
      <c r="R293" s="111"/>
    </row>
    <row r="294" spans="2:18" ht="15" thickBot="1" x14ac:dyDescent="0.35">
      <c r="B294" s="69"/>
      <c r="C294" s="44" t="s">
        <v>7</v>
      </c>
      <c r="D294" s="74">
        <f>SUM(D288:D293)</f>
        <v>1395.04</v>
      </c>
      <c r="E294" s="69" t="s">
        <v>1</v>
      </c>
      <c r="F294" s="75">
        <f>SUM(F288:F293)</f>
        <v>843.80039999999997</v>
      </c>
      <c r="G294" s="75">
        <f>SUM(G288:G293)</f>
        <v>323.08999999999997</v>
      </c>
      <c r="H294" s="75">
        <f>SUM(H288:H293)</f>
        <v>172.2</v>
      </c>
      <c r="I294" s="75">
        <f>SUM(I288:I293)</f>
        <v>551.2396</v>
      </c>
      <c r="J294" s="75">
        <f>SUM(J288:J293)</f>
        <v>3006.05</v>
      </c>
      <c r="K294" s="88"/>
      <c r="N294" s="112"/>
      <c r="O294" s="113"/>
      <c r="P294" s="113"/>
      <c r="Q294" s="113"/>
      <c r="R294" s="114"/>
    </row>
    <row r="295" spans="2:18" x14ac:dyDescent="0.3">
      <c r="C295" s="51" t="s">
        <v>114</v>
      </c>
      <c r="F295" s="76">
        <f>F294/$D294</f>
        <v>0.60485749512558784</v>
      </c>
      <c r="G295" s="76">
        <f t="shared" ref="G295:I295" si="23">G294/$D294</f>
        <v>0.23159909393279043</v>
      </c>
      <c r="H295" s="76">
        <f t="shared" si="23"/>
        <v>0.12343732079366899</v>
      </c>
      <c r="I295" s="76">
        <f t="shared" si="23"/>
        <v>0.39514250487441221</v>
      </c>
      <c r="J295" s="77">
        <f>J294/$D294*100</f>
        <v>215.481276522537</v>
      </c>
      <c r="K295" s="59" t="s">
        <v>227</v>
      </c>
    </row>
    <row r="296" spans="2:18" x14ac:dyDescent="0.3">
      <c r="C296" s="44" t="s">
        <v>58</v>
      </c>
      <c r="F296" s="45">
        <v>0.62</v>
      </c>
      <c r="G296" s="45">
        <v>0.18</v>
      </c>
      <c r="H296" s="45">
        <v>2.4500000000000001E-2</v>
      </c>
      <c r="I296" s="45">
        <v>0.35</v>
      </c>
    </row>
    <row r="297" spans="2:18" x14ac:dyDescent="0.3">
      <c r="C297" s="44" t="s">
        <v>59</v>
      </c>
      <c r="F297" s="45">
        <v>0.65</v>
      </c>
      <c r="G297" s="45">
        <v>0.21</v>
      </c>
      <c r="H297" s="45">
        <v>0.1</v>
      </c>
      <c r="I297" s="45">
        <v>0.38</v>
      </c>
    </row>
    <row r="299" spans="2:18" ht="18.600000000000001" thickBot="1" x14ac:dyDescent="0.35">
      <c r="B299" s="79" t="s">
        <v>252</v>
      </c>
      <c r="F299" s="67" t="s">
        <v>79</v>
      </c>
      <c r="H299" s="79"/>
      <c r="K299" s="89" t="s">
        <v>159</v>
      </c>
      <c r="L299" s="67" t="s">
        <v>269</v>
      </c>
      <c r="M299" s="67">
        <v>0.75</v>
      </c>
    </row>
    <row r="300" spans="2:18" x14ac:dyDescent="0.3">
      <c r="B300" s="69" t="s">
        <v>9</v>
      </c>
      <c r="C300" s="44" t="s">
        <v>10</v>
      </c>
      <c r="D300" s="69" t="s">
        <v>11</v>
      </c>
      <c r="E300" s="69" t="s">
        <v>1</v>
      </c>
      <c r="F300" s="70" t="s">
        <v>81</v>
      </c>
      <c r="G300" s="71" t="s">
        <v>82</v>
      </c>
      <c r="H300" s="70" t="s">
        <v>83</v>
      </c>
      <c r="I300" s="71" t="s">
        <v>84</v>
      </c>
      <c r="J300" s="71" t="s">
        <v>80</v>
      </c>
      <c r="K300" s="88" t="s">
        <v>87</v>
      </c>
      <c r="L300" s="69" t="s">
        <v>11</v>
      </c>
      <c r="M300" s="69" t="s">
        <v>1</v>
      </c>
      <c r="N300" s="106" t="s">
        <v>232</v>
      </c>
      <c r="O300" s="107"/>
      <c r="P300" s="107"/>
      <c r="Q300" s="107"/>
      <c r="R300" s="108"/>
    </row>
    <row r="301" spans="2:18" x14ac:dyDescent="0.3">
      <c r="B301" s="55">
        <v>1</v>
      </c>
      <c r="C301" s="51" t="s">
        <v>116</v>
      </c>
      <c r="D301" s="55">
        <v>550</v>
      </c>
      <c r="E301" s="55" t="s">
        <v>1</v>
      </c>
      <c r="F301" s="61">
        <f>$D301*VLOOKUP($C301,Eisbilanzierung!$A:$F,2,FALSE)</f>
        <v>352</v>
      </c>
      <c r="G301" s="61">
        <f>$D301*VLOOKUP($C301,Eisbilanzierung!$A:$F,3,FALSE)</f>
        <v>17.600000000000001</v>
      </c>
      <c r="H301" s="61">
        <f>$D301*VLOOKUP($C301,Eisbilanzierung!$A:$F,4,FALSE)</f>
        <v>165</v>
      </c>
      <c r="I301" s="61">
        <f>$D301*VLOOKUP($C301,Eisbilanzierung!$A:$F,5,FALSE)</f>
        <v>198</v>
      </c>
      <c r="J301" s="61">
        <f>$D301*VLOOKUP($C301,Eisbilanzierung!$A:$F,6,FALSE)/100</f>
        <v>1584</v>
      </c>
      <c r="L301" s="72">
        <f>$M299*D301</f>
        <v>412.5</v>
      </c>
      <c r="M301" s="72" t="str">
        <f>E301</f>
        <v>g</v>
      </c>
      <c r="N301" s="109"/>
      <c r="O301" s="110"/>
      <c r="P301" s="110"/>
      <c r="Q301" s="110"/>
      <c r="R301" s="111"/>
    </row>
    <row r="302" spans="2:18" x14ac:dyDescent="0.3">
      <c r="B302" s="55">
        <v>2</v>
      </c>
      <c r="C302" s="51" t="s">
        <v>39</v>
      </c>
      <c r="D302" s="55">
        <v>315</v>
      </c>
      <c r="E302" s="55" t="s">
        <v>1</v>
      </c>
      <c r="F302" s="61">
        <f>$D302*VLOOKUP($C302,Eisbilanzierung!$A:$F,2,FALSE)</f>
        <v>274.05</v>
      </c>
      <c r="G302" s="61">
        <f>$D302*VLOOKUP($C302,Eisbilanzierung!$A:$F,3,FALSE)</f>
        <v>15.120000000000001</v>
      </c>
      <c r="H302" s="61">
        <f>$D302*VLOOKUP($C302,Eisbilanzierung!$A:$F,4,FALSE)</f>
        <v>11.025</v>
      </c>
      <c r="I302" s="61">
        <f>$D302*VLOOKUP($C302,Eisbilanzierung!$A:$F,5,FALSE)</f>
        <v>40.950000000000003</v>
      </c>
      <c r="J302" s="61">
        <f>$D302*VLOOKUP($C302,Eisbilanzierung!$A:$F,6,FALSE)/100</f>
        <v>201.6</v>
      </c>
      <c r="L302" s="72">
        <f>$M299*D302</f>
        <v>236.25</v>
      </c>
      <c r="M302" s="72" t="str">
        <f t="shared" ref="M302:M307" si="24">E302</f>
        <v>g</v>
      </c>
      <c r="N302" s="109"/>
      <c r="O302" s="110"/>
      <c r="P302" s="110"/>
      <c r="Q302" s="110"/>
      <c r="R302" s="111"/>
    </row>
    <row r="303" spans="2:18" x14ac:dyDescent="0.3">
      <c r="B303" s="55">
        <v>3</v>
      </c>
      <c r="C303" s="51" t="s">
        <v>103</v>
      </c>
      <c r="D303" s="55">
        <v>250</v>
      </c>
      <c r="E303" s="55" t="s">
        <v>1</v>
      </c>
      <c r="F303" s="61">
        <f>$D303*VLOOKUP($C303,Eisbilanzierung!$A:$F,2,FALSE)</f>
        <v>217.5</v>
      </c>
      <c r="G303" s="61">
        <f>$D303*VLOOKUP($C303,Eisbilanzierung!$A:$F,3,FALSE)</f>
        <v>19.25</v>
      </c>
      <c r="H303" s="61">
        <f>$D303*VLOOKUP($C303,Eisbilanzierung!$A:$F,4,FALSE)</f>
        <v>0.25</v>
      </c>
      <c r="I303" s="61">
        <f>$D303*VLOOKUP($C303,Eisbilanzierung!$A:$F,5,FALSE)</f>
        <v>32.5</v>
      </c>
      <c r="J303" s="61">
        <f>$D303*VLOOKUP($C303,Eisbilanzierung!$A:$F,6,FALSE)/100</f>
        <v>107.5</v>
      </c>
      <c r="K303" s="59" t="s">
        <v>257</v>
      </c>
      <c r="L303" s="72">
        <f>$M299*D303</f>
        <v>187.5</v>
      </c>
      <c r="M303" s="72" t="str">
        <f t="shared" si="24"/>
        <v>g</v>
      </c>
      <c r="N303" s="109"/>
      <c r="O303" s="110"/>
      <c r="P303" s="110"/>
      <c r="Q303" s="110"/>
      <c r="R303" s="111"/>
    </row>
    <row r="304" spans="2:18" x14ac:dyDescent="0.3">
      <c r="B304" s="55">
        <v>5</v>
      </c>
      <c r="C304" s="51" t="s">
        <v>70</v>
      </c>
      <c r="D304" s="55">
        <v>200</v>
      </c>
      <c r="E304" s="55" t="s">
        <v>1</v>
      </c>
      <c r="F304" s="61">
        <f>$D304*VLOOKUP($C304,Eisbilanzierung!$A:$F,2,FALSE)</f>
        <v>0</v>
      </c>
      <c r="G304" s="61">
        <f>$D304*VLOOKUP($C304,Eisbilanzierung!$A:$F,3,FALSE)</f>
        <v>200</v>
      </c>
      <c r="H304" s="61">
        <f>$D304*VLOOKUP($C304,Eisbilanzierung!$A:$F,4,FALSE)</f>
        <v>0</v>
      </c>
      <c r="I304" s="61">
        <f>$D304*VLOOKUP($C304,Eisbilanzierung!$A:$F,5,FALSE)</f>
        <v>200</v>
      </c>
      <c r="J304" s="61">
        <f>$D304*VLOOKUP($C304,Eisbilanzierung!$A:$F,6,FALSE)/100</f>
        <v>810</v>
      </c>
      <c r="L304" s="72">
        <f>$M299*D304</f>
        <v>150</v>
      </c>
      <c r="M304" s="72" t="str">
        <f t="shared" si="24"/>
        <v>g</v>
      </c>
      <c r="N304" s="109"/>
      <c r="O304" s="110"/>
      <c r="P304" s="110"/>
      <c r="Q304" s="110"/>
      <c r="R304" s="111"/>
    </row>
    <row r="305" spans="2:18" x14ac:dyDescent="0.3">
      <c r="B305" s="55">
        <v>6</v>
      </c>
      <c r="C305" s="51" t="s">
        <v>3</v>
      </c>
      <c r="D305" s="72">
        <v>50</v>
      </c>
      <c r="E305" s="55" t="s">
        <v>1</v>
      </c>
      <c r="F305" s="61">
        <f>$D305*VLOOKUP($C305,Eisbilanzierung!$A:$F,2,FALSE)</f>
        <v>0</v>
      </c>
      <c r="G305" s="61">
        <f>$D305*VLOOKUP($C305,Eisbilanzierung!$A:$F,3,FALSE)</f>
        <v>45.75</v>
      </c>
      <c r="H305" s="61">
        <f>$D305*VLOOKUP($C305,Eisbilanzierung!$A:$F,4,FALSE)</f>
        <v>0</v>
      </c>
      <c r="I305" s="61">
        <f>$D305*VLOOKUP($C305,Eisbilanzierung!$A:$F,5,FALSE)</f>
        <v>50</v>
      </c>
      <c r="J305" s="61">
        <f>$D305*VLOOKUP($C305,Eisbilanzierung!$A:$F,6,FALSE)/100</f>
        <v>183</v>
      </c>
      <c r="L305" s="72">
        <f>$M299*D305</f>
        <v>37.5</v>
      </c>
      <c r="M305" s="72" t="str">
        <f t="shared" si="24"/>
        <v>g</v>
      </c>
      <c r="N305" s="109"/>
      <c r="O305" s="110"/>
      <c r="P305" s="110"/>
      <c r="Q305" s="110"/>
      <c r="R305" s="111"/>
    </row>
    <row r="306" spans="2:18" x14ac:dyDescent="0.3">
      <c r="B306" s="55">
        <v>7</v>
      </c>
      <c r="C306" s="51" t="s">
        <v>24</v>
      </c>
      <c r="D306" s="72">
        <v>30</v>
      </c>
      <c r="E306" s="55" t="s">
        <v>1</v>
      </c>
      <c r="F306" s="61">
        <f>$D306*VLOOKUP($C306,Eisbilanzierung!$A:$F,2,FALSE)</f>
        <v>0</v>
      </c>
      <c r="G306" s="61">
        <f>$D306*VLOOKUP($C306,Eisbilanzierung!$A:$F,3,FALSE)</f>
        <v>27.450000000000003</v>
      </c>
      <c r="H306" s="61">
        <f>$D306*VLOOKUP($C306,Eisbilanzierung!$A:$F,4,FALSE)</f>
        <v>0</v>
      </c>
      <c r="I306" s="61">
        <f>$D306*VLOOKUP($C306,Eisbilanzierung!$A:$F,5,FALSE)</f>
        <v>30</v>
      </c>
      <c r="J306" s="61">
        <f>$D306*VLOOKUP($C306,Eisbilanzierung!$A:$F,6,FALSE)/100</f>
        <v>109.8</v>
      </c>
      <c r="L306" s="72">
        <f>$M299*D306</f>
        <v>22.5</v>
      </c>
      <c r="M306" s="72" t="str">
        <f t="shared" si="24"/>
        <v>g</v>
      </c>
      <c r="N306" s="109"/>
      <c r="O306" s="110"/>
      <c r="P306" s="110"/>
      <c r="Q306" s="110"/>
      <c r="R306" s="111"/>
    </row>
    <row r="307" spans="2:18" x14ac:dyDescent="0.3">
      <c r="B307" s="55">
        <v>10</v>
      </c>
      <c r="C307" s="51" t="s">
        <v>120</v>
      </c>
      <c r="D307" s="73">
        <v>0.04</v>
      </c>
      <c r="E307" s="55" t="s">
        <v>1</v>
      </c>
      <c r="F307" s="61">
        <f>$D307*VLOOKUP($C307,Eisbilanzierung!$A:$F,2,FALSE)</f>
        <v>4.0000000000000002E-4</v>
      </c>
      <c r="G307" s="61">
        <f>$D307*VLOOKUP($C307,Eisbilanzierung!$A:$F,3,FALSE)</f>
        <v>0</v>
      </c>
      <c r="H307" s="61">
        <f>$D307*VLOOKUP($C307,Eisbilanzierung!$A:$F,4,FALSE)</f>
        <v>0</v>
      </c>
      <c r="I307" s="61">
        <f>$D307*VLOOKUP($C307,Eisbilanzierung!$A:$F,5,FALSE)</f>
        <v>3.9600000000000003E-2</v>
      </c>
      <c r="J307" s="61">
        <f>$D307*VLOOKUP($C307,Eisbilanzierung!$A:$F,6,FALSE)/100</f>
        <v>0</v>
      </c>
      <c r="K307" s="51" t="s">
        <v>262</v>
      </c>
      <c r="L307" s="72">
        <f>$M299*D307</f>
        <v>0.03</v>
      </c>
      <c r="M307" s="72" t="str">
        <f t="shared" si="24"/>
        <v>g</v>
      </c>
      <c r="N307" s="109"/>
      <c r="O307" s="110"/>
      <c r="P307" s="110"/>
      <c r="Q307" s="110"/>
      <c r="R307" s="111"/>
    </row>
    <row r="308" spans="2:18" ht="15" thickBot="1" x14ac:dyDescent="0.35">
      <c r="B308" s="69"/>
      <c r="C308" s="44" t="s">
        <v>7</v>
      </c>
      <c r="D308" s="74">
        <f>SUM(D301:D307)</f>
        <v>1395.04</v>
      </c>
      <c r="E308" s="69" t="s">
        <v>1</v>
      </c>
      <c r="F308" s="75">
        <f>SUM(F301:F307)</f>
        <v>843.55039999999997</v>
      </c>
      <c r="G308" s="75">
        <f>SUM(G301:G307)</f>
        <v>325.17</v>
      </c>
      <c r="H308" s="75">
        <f>SUM(H301:H307)</f>
        <v>176.27500000000001</v>
      </c>
      <c r="I308" s="75">
        <f>SUM(I301:I307)</f>
        <v>551.4896</v>
      </c>
      <c r="J308" s="75">
        <f>SUM(J301:J307)</f>
        <v>2995.9</v>
      </c>
      <c r="K308" s="88"/>
      <c r="L308" s="74">
        <f>SUM(L301:L307)</f>
        <v>1046.28</v>
      </c>
      <c r="M308" s="69" t="s">
        <v>1</v>
      </c>
      <c r="N308" s="112"/>
      <c r="O308" s="113"/>
      <c r="P308" s="113"/>
      <c r="Q308" s="113"/>
      <c r="R308" s="114"/>
    </row>
    <row r="309" spans="2:18" x14ac:dyDescent="0.3">
      <c r="C309" s="51" t="s">
        <v>114</v>
      </c>
      <c r="F309" s="76">
        <f>F308/$D308</f>
        <v>0.60467828879458652</v>
      </c>
      <c r="G309" s="76">
        <f t="shared" ref="G309:I309" si="25">G308/$D308</f>
        <v>0.23309009060672098</v>
      </c>
      <c r="H309" s="76">
        <f t="shared" si="25"/>
        <v>0.12635838398898958</v>
      </c>
      <c r="I309" s="76">
        <f t="shared" si="25"/>
        <v>0.39532171120541348</v>
      </c>
      <c r="J309" s="77">
        <f>J308/$D308*100</f>
        <v>214.75369881867186</v>
      </c>
      <c r="K309" s="59" t="s">
        <v>227</v>
      </c>
    </row>
    <row r="310" spans="2:18" x14ac:dyDescent="0.3">
      <c r="C310" s="44" t="s">
        <v>58</v>
      </c>
      <c r="F310" s="45">
        <v>0.62</v>
      </c>
      <c r="G310" s="45">
        <v>0.18</v>
      </c>
      <c r="H310" s="45">
        <v>2.4500000000000001E-2</v>
      </c>
      <c r="I310" s="45">
        <v>0.35</v>
      </c>
    </row>
    <row r="311" spans="2:18" x14ac:dyDescent="0.3">
      <c r="C311" s="44" t="s">
        <v>59</v>
      </c>
      <c r="F311" s="45">
        <v>0.65</v>
      </c>
      <c r="G311" s="45">
        <v>0.21</v>
      </c>
      <c r="H311" s="45">
        <v>0.1</v>
      </c>
      <c r="I311" s="45">
        <v>0.38</v>
      </c>
    </row>
    <row r="313" spans="2:18" x14ac:dyDescent="0.3">
      <c r="C313" s="51" t="s">
        <v>266</v>
      </c>
    </row>
    <row r="314" spans="2:18" x14ac:dyDescent="0.3">
      <c r="C314" s="51" t="s">
        <v>258</v>
      </c>
    </row>
    <row r="315" spans="2:18" x14ac:dyDescent="0.3">
      <c r="C315" s="51" t="s">
        <v>224</v>
      </c>
    </row>
    <row r="316" spans="2:18" x14ac:dyDescent="0.3">
      <c r="C316" s="51" t="s">
        <v>259</v>
      </c>
    </row>
  </sheetData>
  <mergeCells count="13">
    <mergeCell ref="N300:R308"/>
    <mergeCell ref="N262:R271"/>
    <mergeCell ref="N287:R294"/>
    <mergeCell ref="N8:R18"/>
    <mergeCell ref="N70:R81"/>
    <mergeCell ref="N97:R108"/>
    <mergeCell ref="N142:R151"/>
    <mergeCell ref="N118:R127"/>
    <mergeCell ref="N248:R256"/>
    <mergeCell ref="N167:R178"/>
    <mergeCell ref="N194:R205"/>
    <mergeCell ref="N221:R232"/>
    <mergeCell ref="N34:R44"/>
  </mergeCells>
  <hyperlinks>
    <hyperlink ref="D31" r:id="rId1"/>
    <hyperlink ref="D67" r:id="rId2"/>
    <hyperlink ref="D5" r:id="rId3"/>
    <hyperlink ref="I1" r:id="rId4"/>
    <hyperlink ref="K1" r:id="rId5"/>
    <hyperlink ref="D164" r:id="rId6" location="Grundrezept_ohne_Sahne_Frozen_Joghurt_aus_der_Eismaschine" display="https://www.springlane.de/magazin/rezeptideen/frozen-joghurt-selber-machen/ - Grundrezept_ohne_Sahne_Frozen_Joghurt_aus_der_Eismaschine"/>
    <hyperlink ref="D191" r:id="rId7"/>
    <hyperlink ref="D218" r:id="rId8"/>
  </hyperlinks>
  <pageMargins left="0.7" right="0.7" top="0.78740157499999996" bottom="0.78740157499999996" header="0.3" footer="0.3"/>
  <pageSetup paperSize="9" orientation="portrait" r:id="rId9"/>
  <extLst>
    <ext xmlns:x14="http://schemas.microsoft.com/office/spreadsheetml/2009/9/main" uri="{78C0D931-6437-407d-A8EE-F0AAD7539E65}">
      <x14:conditionalFormattings>
        <x14:conditionalFormatting xmlns:xm="http://schemas.microsoft.com/office/excel/2006/main">
          <x14:cfRule type="cellIs" priority="100" operator="between" id="{9BD2BE3E-445F-436B-81E8-A75361A9CF18}">
            <xm:f>Eisbilanzierung!$B$5</xm:f>
            <xm:f>Eisbilanzierung!$B$6</xm:f>
            <x14:dxf>
              <font>
                <color rgb="FF006100"/>
              </font>
              <fill>
                <patternFill>
                  <bgColor rgb="FFC6EFCE"/>
                </patternFill>
              </fill>
            </x14:dxf>
          </x14:cfRule>
          <x14:cfRule type="cellIs" priority="116" operator="between" id="{F43D9354-44CA-4885-A116-6D86C1EAD9CC}">
            <xm:f>Eisbilanzierung!$B$5*Eisbilanzierung!$F$5</xm:f>
            <xm:f>Eisbilanzierung!$B$6*Eisbilanzierung!$F$6</xm:f>
            <x14:dxf>
              <fill>
                <patternFill>
                  <bgColor rgb="FFFFFF99"/>
                </patternFill>
              </fill>
            </x14:dxf>
          </x14:cfRule>
          <xm:sqref>F19</xm:sqref>
        </x14:conditionalFormatting>
        <x14:conditionalFormatting xmlns:xm="http://schemas.microsoft.com/office/excel/2006/main">
          <x14:cfRule type="cellIs" priority="99" operator="between" id="{32703260-EA84-49CD-9F05-611A6A372DD4}">
            <xm:f>Eisbilanzierung!$C$5</xm:f>
            <xm:f>Eisbilanzierung!$C$6</xm:f>
            <x14:dxf>
              <font>
                <color rgb="FF006100"/>
              </font>
              <fill>
                <patternFill>
                  <bgColor rgb="FFC6EFCE"/>
                </patternFill>
              </fill>
            </x14:dxf>
          </x14:cfRule>
          <x14:cfRule type="cellIs" priority="115" operator="between" id="{E6915237-7960-43C9-A6F2-281DAF82E03D}">
            <xm:f>Eisbilanzierung!$C$5*Eisbilanzierung!$F$5</xm:f>
            <xm:f>Eisbilanzierung!$C$6*Eisbilanzierung!$F$6</xm:f>
            <x14:dxf>
              <fill>
                <patternFill>
                  <bgColor rgb="FFFFFF99"/>
                </patternFill>
              </fill>
            </x14:dxf>
          </x14:cfRule>
          <xm:sqref>G19</xm:sqref>
        </x14:conditionalFormatting>
        <x14:conditionalFormatting xmlns:xm="http://schemas.microsoft.com/office/excel/2006/main">
          <x14:cfRule type="cellIs" priority="97" operator="between" id="{EC99DF0E-F72D-4DDB-B817-B2392E2B9856}">
            <xm:f>Eisbilanzierung!$D$5</xm:f>
            <xm:f>Eisbilanzierung!$D$6</xm:f>
            <x14:dxf>
              <font>
                <color rgb="FF006100"/>
              </font>
              <fill>
                <patternFill>
                  <bgColor rgb="FFC6EFCE"/>
                </patternFill>
              </fill>
            </x14:dxf>
          </x14:cfRule>
          <x14:cfRule type="cellIs" priority="114" operator="between" id="{4BF98E28-0320-4991-B72A-C4EF6BC6D477}">
            <xm:f>Eisbilanzierung!$D$5*Eisbilanzierung!$F$5</xm:f>
            <xm:f>Eisbilanzierung!$D$6*Eisbilanzierung!$F$6</xm:f>
            <x14:dxf>
              <fill>
                <patternFill>
                  <bgColor rgb="FFFFFF99"/>
                </patternFill>
              </fill>
            </x14:dxf>
          </x14:cfRule>
          <xm:sqref>H19</xm:sqref>
        </x14:conditionalFormatting>
        <x14:conditionalFormatting xmlns:xm="http://schemas.microsoft.com/office/excel/2006/main">
          <x14:cfRule type="cellIs" priority="98" operator="between" id="{88518004-122A-474C-82EA-A3A72C67EFEB}">
            <xm:f>Eisbilanzierung!$E$5</xm:f>
            <xm:f>Eisbilanzierung!$E$6</xm:f>
            <x14:dxf>
              <font>
                <color rgb="FF006100"/>
              </font>
              <fill>
                <patternFill>
                  <bgColor rgb="FFC6EFCE"/>
                </patternFill>
              </fill>
            </x14:dxf>
          </x14:cfRule>
          <x14:cfRule type="cellIs" priority="113" operator="between" id="{B8A3EA77-D9D7-45BB-A79E-B3D3EACB1BEA}">
            <xm:f>Eisbilanzierung!$E$5*Eisbilanzierung!$F$5</xm:f>
            <xm:f>Eisbilanzierung!$E$6*Eisbilanzierung!$F$6</xm:f>
            <x14:dxf>
              <fill>
                <patternFill>
                  <bgColor rgb="FFFFFF99"/>
                </patternFill>
              </fill>
            </x14:dxf>
          </x14:cfRule>
          <xm:sqref>I19</xm:sqref>
        </x14:conditionalFormatting>
        <x14:conditionalFormatting xmlns:xm="http://schemas.microsoft.com/office/excel/2006/main">
          <x14:cfRule type="cellIs" priority="95" operator="between" id="{11942FAE-F260-43BB-B034-EB3A062693B8}">
            <xm:f>Eisbilanzierung!$B$5</xm:f>
            <xm:f>Eisbilanzierung!$B$6</xm:f>
            <x14:dxf>
              <font>
                <color rgb="FF006100"/>
              </font>
              <fill>
                <patternFill>
                  <bgColor rgb="FFC6EFCE"/>
                </patternFill>
              </fill>
            </x14:dxf>
          </x14:cfRule>
          <x14:cfRule type="cellIs" priority="96" operator="between" id="{2A811B18-1739-4553-9492-EB542828A716}">
            <xm:f>Eisbilanzierung!$B$5*Eisbilanzierung!$F$5</xm:f>
            <xm:f>Eisbilanzierung!$B$6*Eisbilanzierung!$F$6</xm:f>
            <x14:dxf>
              <fill>
                <patternFill>
                  <bgColor rgb="FFFFFF99"/>
                </patternFill>
              </fill>
            </x14:dxf>
          </x14:cfRule>
          <xm:sqref>F45</xm:sqref>
        </x14:conditionalFormatting>
        <x14:conditionalFormatting xmlns:xm="http://schemas.microsoft.com/office/excel/2006/main">
          <x14:cfRule type="cellIs" priority="93" operator="between" id="{D5D576E0-9EC4-4E9C-B043-58253B26F4D1}">
            <xm:f>Eisbilanzierung!$B$5</xm:f>
            <xm:f>Eisbilanzierung!$B$6</xm:f>
            <x14:dxf>
              <font>
                <color rgb="FF006100"/>
              </font>
              <fill>
                <patternFill>
                  <bgColor rgb="FFC6EFCE"/>
                </patternFill>
              </fill>
            </x14:dxf>
          </x14:cfRule>
          <x14:cfRule type="cellIs" priority="94" operator="between" id="{8357B09E-36D5-4766-B34E-03FAE16D45AD}">
            <xm:f>Eisbilanzierung!$B$5*Eisbilanzierung!$F$5</xm:f>
            <xm:f>Eisbilanzierung!$B$6*Eisbilanzierung!$F$6</xm:f>
            <x14:dxf>
              <fill>
                <patternFill>
                  <bgColor rgb="FFFFFF99"/>
                </patternFill>
              </fill>
            </x14:dxf>
          </x14:cfRule>
          <xm:sqref>F83</xm:sqref>
        </x14:conditionalFormatting>
        <x14:conditionalFormatting xmlns:xm="http://schemas.microsoft.com/office/excel/2006/main">
          <x14:cfRule type="cellIs" priority="91" operator="between" id="{827413A6-303B-45A1-9B1E-F8757B7F7B76}">
            <xm:f>Eisbilanzierung!$B$5</xm:f>
            <xm:f>Eisbilanzierung!$B$6</xm:f>
            <x14:dxf>
              <font>
                <color rgb="FF006100"/>
              </font>
              <fill>
                <patternFill>
                  <bgColor rgb="FFC6EFCE"/>
                </patternFill>
              </fill>
            </x14:dxf>
          </x14:cfRule>
          <x14:cfRule type="cellIs" priority="92" operator="between" id="{7E869021-9177-4336-B201-A3FF24633D3A}">
            <xm:f>Eisbilanzierung!$B$5*Eisbilanzierung!$F$5</xm:f>
            <xm:f>Eisbilanzierung!$B$6*Eisbilanzierung!$F$6</xm:f>
            <x14:dxf>
              <fill>
                <patternFill>
                  <bgColor rgb="FFFFFF99"/>
                </patternFill>
              </fill>
            </x14:dxf>
          </x14:cfRule>
          <xm:sqref>F110</xm:sqref>
        </x14:conditionalFormatting>
        <x14:conditionalFormatting xmlns:xm="http://schemas.microsoft.com/office/excel/2006/main">
          <x14:cfRule type="cellIs" priority="89" operator="between" id="{A351A77B-BD2B-4768-ABE4-9E1BE1A9ADB9}">
            <xm:f>Eisbilanzierung!$B$5</xm:f>
            <xm:f>Eisbilanzierung!$B$6</xm:f>
            <x14:dxf>
              <font>
                <color rgb="FF006100"/>
              </font>
              <fill>
                <patternFill>
                  <bgColor rgb="FFC6EFCE"/>
                </patternFill>
              </fill>
            </x14:dxf>
          </x14:cfRule>
          <x14:cfRule type="cellIs" priority="90" operator="between" id="{1A958A26-26B3-47B2-979D-0FBBF1D025CF}">
            <xm:f>Eisbilanzierung!$B$5*Eisbilanzierung!$F$5</xm:f>
            <xm:f>Eisbilanzierung!$B$6*Eisbilanzierung!$F$6</xm:f>
            <x14:dxf>
              <fill>
                <patternFill>
                  <bgColor rgb="FFFFFF99"/>
                </patternFill>
              </fill>
            </x14:dxf>
          </x14:cfRule>
          <xm:sqref>F128</xm:sqref>
        </x14:conditionalFormatting>
        <x14:conditionalFormatting xmlns:xm="http://schemas.microsoft.com/office/excel/2006/main">
          <x14:cfRule type="cellIs" priority="87" operator="between" id="{42EB9EB7-B474-4148-99C5-BC9D7C9DE99A}">
            <xm:f>Eisbilanzierung!$B$5</xm:f>
            <xm:f>Eisbilanzierung!$B$6</xm:f>
            <x14:dxf>
              <font>
                <color rgb="FF006100"/>
              </font>
              <fill>
                <patternFill>
                  <bgColor rgb="FFC6EFCE"/>
                </patternFill>
              </fill>
            </x14:dxf>
          </x14:cfRule>
          <x14:cfRule type="cellIs" priority="88" operator="between" id="{372D72DA-34E5-41E8-A20A-5CDD28EF979C}">
            <xm:f>Eisbilanzierung!$B$5*Eisbilanzierung!$F$5</xm:f>
            <xm:f>Eisbilanzierung!$B$6*Eisbilanzierung!$F$6</xm:f>
            <x14:dxf>
              <fill>
                <patternFill>
                  <bgColor rgb="FFFFFF99"/>
                </patternFill>
              </fill>
            </x14:dxf>
          </x14:cfRule>
          <xm:sqref>F152</xm:sqref>
        </x14:conditionalFormatting>
        <x14:conditionalFormatting xmlns:xm="http://schemas.microsoft.com/office/excel/2006/main">
          <x14:cfRule type="cellIs" priority="85" operator="between" id="{C59FDA4A-405C-4E81-9482-9F1D873334DA}">
            <xm:f>Eisbilanzierung!$B$5</xm:f>
            <xm:f>Eisbilanzierung!$B$6</xm:f>
            <x14:dxf>
              <font>
                <color rgb="FF006100"/>
              </font>
              <fill>
                <patternFill>
                  <bgColor rgb="FFC6EFCE"/>
                </patternFill>
              </fill>
            </x14:dxf>
          </x14:cfRule>
          <x14:cfRule type="cellIs" priority="86" operator="between" id="{DBC4AA88-5DD4-4194-B562-991CDEDCE7B2}">
            <xm:f>Eisbilanzierung!$B$5*Eisbilanzierung!$F$5</xm:f>
            <xm:f>Eisbilanzierung!$B$6*Eisbilanzierung!$F$6</xm:f>
            <x14:dxf>
              <fill>
                <patternFill>
                  <bgColor rgb="FFFFFF99"/>
                </patternFill>
              </fill>
            </x14:dxf>
          </x14:cfRule>
          <xm:sqref>F179</xm:sqref>
        </x14:conditionalFormatting>
        <x14:conditionalFormatting xmlns:xm="http://schemas.microsoft.com/office/excel/2006/main">
          <x14:cfRule type="cellIs" priority="83" operator="between" id="{9723D255-7956-4043-9C77-86F98672B6CD}">
            <xm:f>Eisbilanzierung!$C$5</xm:f>
            <xm:f>Eisbilanzierung!$C$6</xm:f>
            <x14:dxf>
              <font>
                <color rgb="FF006100"/>
              </font>
              <fill>
                <patternFill>
                  <bgColor rgb="FFC6EFCE"/>
                </patternFill>
              </fill>
            </x14:dxf>
          </x14:cfRule>
          <x14:cfRule type="cellIs" priority="84" operator="between" id="{485B9F42-1AFB-4C6F-8365-CE97F14AE548}">
            <xm:f>Eisbilanzierung!$C$5*Eisbilanzierung!$F$5</xm:f>
            <xm:f>Eisbilanzierung!$C$6*Eisbilanzierung!$F$6</xm:f>
            <x14:dxf>
              <fill>
                <patternFill>
                  <bgColor rgb="FFFFFF99"/>
                </patternFill>
              </fill>
            </x14:dxf>
          </x14:cfRule>
          <xm:sqref>G45</xm:sqref>
        </x14:conditionalFormatting>
        <x14:conditionalFormatting xmlns:xm="http://schemas.microsoft.com/office/excel/2006/main">
          <x14:cfRule type="cellIs" priority="81" operator="between" id="{83CBD6D0-7C92-4362-A478-4CB8F34F2902}">
            <xm:f>Eisbilanzierung!$C$5</xm:f>
            <xm:f>Eisbilanzierung!$C$6</xm:f>
            <x14:dxf>
              <font>
                <color rgb="FF006100"/>
              </font>
              <fill>
                <patternFill>
                  <bgColor rgb="FFC6EFCE"/>
                </patternFill>
              </fill>
            </x14:dxf>
          </x14:cfRule>
          <x14:cfRule type="cellIs" priority="82" operator="between" id="{2E7F805F-9A94-4B9B-B021-B0CF7CE1F96D}">
            <xm:f>Eisbilanzierung!$C$5*Eisbilanzierung!$F$5</xm:f>
            <xm:f>Eisbilanzierung!$C$6*Eisbilanzierung!$F$6</xm:f>
            <x14:dxf>
              <fill>
                <patternFill>
                  <bgColor rgb="FFFFFF99"/>
                </patternFill>
              </fill>
            </x14:dxf>
          </x14:cfRule>
          <xm:sqref>G83</xm:sqref>
        </x14:conditionalFormatting>
        <x14:conditionalFormatting xmlns:xm="http://schemas.microsoft.com/office/excel/2006/main">
          <x14:cfRule type="cellIs" priority="79" operator="between" id="{1A6F8F2D-81CE-474D-B8E2-8A7734B7E54E}">
            <xm:f>Eisbilanzierung!$C$5</xm:f>
            <xm:f>Eisbilanzierung!$C$6</xm:f>
            <x14:dxf>
              <font>
                <color rgb="FF006100"/>
              </font>
              <fill>
                <patternFill>
                  <bgColor rgb="FFC6EFCE"/>
                </patternFill>
              </fill>
            </x14:dxf>
          </x14:cfRule>
          <x14:cfRule type="cellIs" priority="80" operator="between" id="{24F5A4A3-0E5D-46B3-A73A-1D58D5FBEE3E}">
            <xm:f>Eisbilanzierung!$C$5*Eisbilanzierung!$F$5</xm:f>
            <xm:f>Eisbilanzierung!$C$6*Eisbilanzierung!$F$6</xm:f>
            <x14:dxf>
              <fill>
                <patternFill>
                  <bgColor rgb="FFFFFF99"/>
                </patternFill>
              </fill>
            </x14:dxf>
          </x14:cfRule>
          <xm:sqref>G110</xm:sqref>
        </x14:conditionalFormatting>
        <x14:conditionalFormatting xmlns:xm="http://schemas.microsoft.com/office/excel/2006/main">
          <x14:cfRule type="cellIs" priority="77" operator="between" id="{BFCD315B-DF20-4935-B640-1A88DDA302A9}">
            <xm:f>Eisbilanzierung!$C$5</xm:f>
            <xm:f>Eisbilanzierung!$C$6</xm:f>
            <x14:dxf>
              <font>
                <color rgb="FF006100"/>
              </font>
              <fill>
                <patternFill>
                  <bgColor rgb="FFC6EFCE"/>
                </patternFill>
              </fill>
            </x14:dxf>
          </x14:cfRule>
          <x14:cfRule type="cellIs" priority="78" operator="between" id="{907B5E3A-C440-42A9-B83B-B6C186332AEB}">
            <xm:f>Eisbilanzierung!$C$5*Eisbilanzierung!$F$5</xm:f>
            <xm:f>Eisbilanzierung!$C$6*Eisbilanzierung!$F$6</xm:f>
            <x14:dxf>
              <fill>
                <patternFill>
                  <bgColor rgb="FFFFFF99"/>
                </patternFill>
              </fill>
            </x14:dxf>
          </x14:cfRule>
          <xm:sqref>G128</xm:sqref>
        </x14:conditionalFormatting>
        <x14:conditionalFormatting xmlns:xm="http://schemas.microsoft.com/office/excel/2006/main">
          <x14:cfRule type="cellIs" priority="75" operator="between" id="{5AFB693F-FBF1-4406-93ED-EDEBE6878F0F}">
            <xm:f>Eisbilanzierung!$C$5</xm:f>
            <xm:f>Eisbilanzierung!$C$6</xm:f>
            <x14:dxf>
              <font>
                <color rgb="FF006100"/>
              </font>
              <fill>
                <patternFill>
                  <bgColor rgb="FFC6EFCE"/>
                </patternFill>
              </fill>
            </x14:dxf>
          </x14:cfRule>
          <x14:cfRule type="cellIs" priority="76" operator="between" id="{1225B3DA-5401-4E80-A7E0-CF11C0229825}">
            <xm:f>Eisbilanzierung!$C$5*Eisbilanzierung!$F$5</xm:f>
            <xm:f>Eisbilanzierung!$C$6*Eisbilanzierung!$F$6</xm:f>
            <x14:dxf>
              <fill>
                <patternFill>
                  <bgColor rgb="FFFFFF99"/>
                </patternFill>
              </fill>
            </x14:dxf>
          </x14:cfRule>
          <xm:sqref>G152</xm:sqref>
        </x14:conditionalFormatting>
        <x14:conditionalFormatting xmlns:xm="http://schemas.microsoft.com/office/excel/2006/main">
          <x14:cfRule type="cellIs" priority="73" operator="between" id="{33816968-3E79-4559-B809-7CAF32E5E58E}">
            <xm:f>Eisbilanzierung!$C$5</xm:f>
            <xm:f>Eisbilanzierung!$C$6</xm:f>
            <x14:dxf>
              <font>
                <color rgb="FF006100"/>
              </font>
              <fill>
                <patternFill>
                  <bgColor rgb="FFC6EFCE"/>
                </patternFill>
              </fill>
            </x14:dxf>
          </x14:cfRule>
          <x14:cfRule type="cellIs" priority="74" operator="between" id="{4A421CBA-60CA-4909-B941-B6DDDC67FCE8}">
            <xm:f>Eisbilanzierung!$C$5*Eisbilanzierung!$F$5</xm:f>
            <xm:f>Eisbilanzierung!$C$6*Eisbilanzierung!$F$6</xm:f>
            <x14:dxf>
              <fill>
                <patternFill>
                  <bgColor rgb="FFFFFF99"/>
                </patternFill>
              </fill>
            </x14:dxf>
          </x14:cfRule>
          <xm:sqref>G179</xm:sqref>
        </x14:conditionalFormatting>
        <x14:conditionalFormatting xmlns:xm="http://schemas.microsoft.com/office/excel/2006/main">
          <x14:cfRule type="cellIs" priority="71" operator="between" id="{A3CCB988-9CF0-42D5-BA67-F887F71AD31F}">
            <xm:f>Eisbilanzierung!$D$5</xm:f>
            <xm:f>Eisbilanzierung!$D$6</xm:f>
            <x14:dxf>
              <font>
                <color rgb="FF006100"/>
              </font>
              <fill>
                <patternFill>
                  <bgColor rgb="FFC6EFCE"/>
                </patternFill>
              </fill>
            </x14:dxf>
          </x14:cfRule>
          <x14:cfRule type="cellIs" priority="72" operator="between" id="{A3061577-8038-47C9-A44F-CAB282AE7E1C}">
            <xm:f>Eisbilanzierung!$D$5*Eisbilanzierung!$F$5</xm:f>
            <xm:f>Eisbilanzierung!$D$6*Eisbilanzierung!$F$6</xm:f>
            <x14:dxf>
              <fill>
                <patternFill>
                  <bgColor rgb="FFFFFF99"/>
                </patternFill>
              </fill>
            </x14:dxf>
          </x14:cfRule>
          <xm:sqref>H45</xm:sqref>
        </x14:conditionalFormatting>
        <x14:conditionalFormatting xmlns:xm="http://schemas.microsoft.com/office/excel/2006/main">
          <x14:cfRule type="cellIs" priority="69" operator="between" id="{3D63E567-83D5-460C-BC01-1F440BD56C3E}">
            <xm:f>Eisbilanzierung!$D$5</xm:f>
            <xm:f>Eisbilanzierung!$D$6</xm:f>
            <x14:dxf>
              <font>
                <color rgb="FF006100"/>
              </font>
              <fill>
                <patternFill>
                  <bgColor rgb="FFC6EFCE"/>
                </patternFill>
              </fill>
            </x14:dxf>
          </x14:cfRule>
          <x14:cfRule type="cellIs" priority="70" operator="between" id="{A149AAAF-B703-423F-9869-E75D1DCCE272}">
            <xm:f>Eisbilanzierung!$D$5*Eisbilanzierung!$F$5</xm:f>
            <xm:f>Eisbilanzierung!$D$6*Eisbilanzierung!$F$6</xm:f>
            <x14:dxf>
              <fill>
                <patternFill>
                  <bgColor rgb="FFFFFF99"/>
                </patternFill>
              </fill>
            </x14:dxf>
          </x14:cfRule>
          <xm:sqref>H83</xm:sqref>
        </x14:conditionalFormatting>
        <x14:conditionalFormatting xmlns:xm="http://schemas.microsoft.com/office/excel/2006/main">
          <x14:cfRule type="cellIs" priority="67" operator="between" id="{3AC2CA1D-3E72-4E15-8963-133D51F485E8}">
            <xm:f>Eisbilanzierung!$D$5</xm:f>
            <xm:f>Eisbilanzierung!$D$6</xm:f>
            <x14:dxf>
              <font>
                <color rgb="FF006100"/>
              </font>
              <fill>
                <patternFill>
                  <bgColor rgb="FFC6EFCE"/>
                </patternFill>
              </fill>
            </x14:dxf>
          </x14:cfRule>
          <x14:cfRule type="cellIs" priority="68" operator="between" id="{2F90722C-CB1E-4F64-8190-EE39937B472E}">
            <xm:f>Eisbilanzierung!$D$5*Eisbilanzierung!$F$5</xm:f>
            <xm:f>Eisbilanzierung!$D$6*Eisbilanzierung!$F$6</xm:f>
            <x14:dxf>
              <fill>
                <patternFill>
                  <bgColor rgb="FFFFFF99"/>
                </patternFill>
              </fill>
            </x14:dxf>
          </x14:cfRule>
          <xm:sqref>H110</xm:sqref>
        </x14:conditionalFormatting>
        <x14:conditionalFormatting xmlns:xm="http://schemas.microsoft.com/office/excel/2006/main">
          <x14:cfRule type="cellIs" priority="65" operator="between" id="{BBA27BC3-A0A2-429D-9AAA-03D66C9EDB76}">
            <xm:f>Eisbilanzierung!$D$5</xm:f>
            <xm:f>Eisbilanzierung!$D$6</xm:f>
            <x14:dxf>
              <font>
                <color rgb="FF006100"/>
              </font>
              <fill>
                <patternFill>
                  <bgColor rgb="FFC6EFCE"/>
                </patternFill>
              </fill>
            </x14:dxf>
          </x14:cfRule>
          <x14:cfRule type="cellIs" priority="66" operator="between" id="{03AA62D8-DE2F-4D25-99DA-77EED17D0AB3}">
            <xm:f>Eisbilanzierung!$D$5*Eisbilanzierung!$F$5</xm:f>
            <xm:f>Eisbilanzierung!$D$6*Eisbilanzierung!$F$6</xm:f>
            <x14:dxf>
              <fill>
                <patternFill>
                  <bgColor rgb="FFFFFF99"/>
                </patternFill>
              </fill>
            </x14:dxf>
          </x14:cfRule>
          <xm:sqref>H128</xm:sqref>
        </x14:conditionalFormatting>
        <x14:conditionalFormatting xmlns:xm="http://schemas.microsoft.com/office/excel/2006/main">
          <x14:cfRule type="cellIs" priority="63" operator="between" id="{49BA81F6-AA58-4131-A05C-797863EF25E5}">
            <xm:f>Eisbilanzierung!$D$5</xm:f>
            <xm:f>Eisbilanzierung!$D$6</xm:f>
            <x14:dxf>
              <font>
                <color rgb="FF006100"/>
              </font>
              <fill>
                <patternFill>
                  <bgColor rgb="FFC6EFCE"/>
                </patternFill>
              </fill>
            </x14:dxf>
          </x14:cfRule>
          <x14:cfRule type="cellIs" priority="64" operator="between" id="{F778735F-979B-448C-A8E6-553492F27CE5}">
            <xm:f>Eisbilanzierung!$D$5*Eisbilanzierung!$F$5</xm:f>
            <xm:f>Eisbilanzierung!$D$6*Eisbilanzierung!$F$6</xm:f>
            <x14:dxf>
              <fill>
                <patternFill>
                  <bgColor rgb="FFFFFF99"/>
                </patternFill>
              </fill>
            </x14:dxf>
          </x14:cfRule>
          <xm:sqref>H152</xm:sqref>
        </x14:conditionalFormatting>
        <x14:conditionalFormatting xmlns:xm="http://schemas.microsoft.com/office/excel/2006/main">
          <x14:cfRule type="cellIs" priority="61" operator="between" id="{3486E97A-3781-4AD6-81A2-674A75C19569}">
            <xm:f>Eisbilanzierung!$D$5</xm:f>
            <xm:f>Eisbilanzierung!$D$6</xm:f>
            <x14:dxf>
              <font>
                <color rgb="FF006100"/>
              </font>
              <fill>
                <patternFill>
                  <bgColor rgb="FFC6EFCE"/>
                </patternFill>
              </fill>
            </x14:dxf>
          </x14:cfRule>
          <x14:cfRule type="cellIs" priority="62" operator="between" id="{85E29707-D90C-478A-86C4-EECF5A642650}">
            <xm:f>Eisbilanzierung!$D$5*Eisbilanzierung!$F$5</xm:f>
            <xm:f>Eisbilanzierung!$D$6*Eisbilanzierung!$F$6</xm:f>
            <x14:dxf>
              <fill>
                <patternFill>
                  <bgColor rgb="FFFFFF99"/>
                </patternFill>
              </fill>
            </x14:dxf>
          </x14:cfRule>
          <xm:sqref>H179</xm:sqref>
        </x14:conditionalFormatting>
        <x14:conditionalFormatting xmlns:xm="http://schemas.microsoft.com/office/excel/2006/main">
          <x14:cfRule type="cellIs" priority="59" operator="between" id="{F6EFC5F6-57B9-4AED-B37E-61BC27EB0303}">
            <xm:f>Eisbilanzierung!$E$5</xm:f>
            <xm:f>Eisbilanzierung!$E$6</xm:f>
            <x14:dxf>
              <font>
                <color rgb="FF006100"/>
              </font>
              <fill>
                <patternFill>
                  <bgColor rgb="FFC6EFCE"/>
                </patternFill>
              </fill>
            </x14:dxf>
          </x14:cfRule>
          <x14:cfRule type="cellIs" priority="60" operator="between" id="{891DBA18-DDCD-49B5-8DE4-3467DAE2E322}">
            <xm:f>Eisbilanzierung!$E$5*Eisbilanzierung!$F$5</xm:f>
            <xm:f>Eisbilanzierung!$E$6*Eisbilanzierung!$F$6</xm:f>
            <x14:dxf>
              <fill>
                <patternFill>
                  <bgColor rgb="FFFFFF99"/>
                </patternFill>
              </fill>
            </x14:dxf>
          </x14:cfRule>
          <xm:sqref>I45</xm:sqref>
        </x14:conditionalFormatting>
        <x14:conditionalFormatting xmlns:xm="http://schemas.microsoft.com/office/excel/2006/main">
          <x14:cfRule type="cellIs" priority="57" operator="between" id="{12187937-ED52-4F32-B2FD-BD35385097F6}">
            <xm:f>Eisbilanzierung!$E$5</xm:f>
            <xm:f>Eisbilanzierung!$E$6</xm:f>
            <x14:dxf>
              <font>
                <color rgb="FF006100"/>
              </font>
              <fill>
                <patternFill>
                  <bgColor rgb="FFC6EFCE"/>
                </patternFill>
              </fill>
            </x14:dxf>
          </x14:cfRule>
          <x14:cfRule type="cellIs" priority="58" operator="between" id="{35C1E5CC-5293-4F56-9C65-A533801E2E14}">
            <xm:f>Eisbilanzierung!$E$5*Eisbilanzierung!$F$5</xm:f>
            <xm:f>Eisbilanzierung!$E$6*Eisbilanzierung!$F$6</xm:f>
            <x14:dxf>
              <fill>
                <patternFill>
                  <bgColor rgb="FFFFFF99"/>
                </patternFill>
              </fill>
            </x14:dxf>
          </x14:cfRule>
          <xm:sqref>I83</xm:sqref>
        </x14:conditionalFormatting>
        <x14:conditionalFormatting xmlns:xm="http://schemas.microsoft.com/office/excel/2006/main">
          <x14:cfRule type="cellIs" priority="55" operator="between" id="{C940A5CE-ACCB-458D-B7D1-9E51519E8D83}">
            <xm:f>Eisbilanzierung!$E$5</xm:f>
            <xm:f>Eisbilanzierung!$E$6</xm:f>
            <x14:dxf>
              <font>
                <color rgb="FF006100"/>
              </font>
              <fill>
                <patternFill>
                  <bgColor rgb="FFC6EFCE"/>
                </patternFill>
              </fill>
            </x14:dxf>
          </x14:cfRule>
          <x14:cfRule type="cellIs" priority="56" operator="between" id="{299064C2-90CD-4C51-9577-2F94EC01594A}">
            <xm:f>Eisbilanzierung!$E$5*Eisbilanzierung!$F$5</xm:f>
            <xm:f>Eisbilanzierung!$E$6*Eisbilanzierung!$F$6</xm:f>
            <x14:dxf>
              <fill>
                <patternFill>
                  <bgColor rgb="FFFFFF99"/>
                </patternFill>
              </fill>
            </x14:dxf>
          </x14:cfRule>
          <xm:sqref>I110</xm:sqref>
        </x14:conditionalFormatting>
        <x14:conditionalFormatting xmlns:xm="http://schemas.microsoft.com/office/excel/2006/main">
          <x14:cfRule type="cellIs" priority="53" operator="between" id="{E8FD8189-E823-4923-9E7D-9E6B1ED3D9FD}">
            <xm:f>Eisbilanzierung!$E$5</xm:f>
            <xm:f>Eisbilanzierung!$E$6</xm:f>
            <x14:dxf>
              <font>
                <color rgb="FF006100"/>
              </font>
              <fill>
                <patternFill>
                  <bgColor rgb="FFC6EFCE"/>
                </patternFill>
              </fill>
            </x14:dxf>
          </x14:cfRule>
          <x14:cfRule type="cellIs" priority="54" operator="between" id="{2029C712-19DD-46ED-B53B-AA5FA4B64AB4}">
            <xm:f>Eisbilanzierung!$E$5*Eisbilanzierung!$F$5</xm:f>
            <xm:f>Eisbilanzierung!$E$6*Eisbilanzierung!$F$6</xm:f>
            <x14:dxf>
              <fill>
                <patternFill>
                  <bgColor rgb="FFFFFF99"/>
                </patternFill>
              </fill>
            </x14:dxf>
          </x14:cfRule>
          <xm:sqref>I128</xm:sqref>
        </x14:conditionalFormatting>
        <x14:conditionalFormatting xmlns:xm="http://schemas.microsoft.com/office/excel/2006/main">
          <x14:cfRule type="cellIs" priority="51" operator="between" id="{FE6BA856-A78D-458D-ACBC-C157E190EC26}">
            <xm:f>Eisbilanzierung!$E$5</xm:f>
            <xm:f>Eisbilanzierung!$E$6</xm:f>
            <x14:dxf>
              <font>
                <color rgb="FF006100"/>
              </font>
              <fill>
                <patternFill>
                  <bgColor rgb="FFC6EFCE"/>
                </patternFill>
              </fill>
            </x14:dxf>
          </x14:cfRule>
          <x14:cfRule type="cellIs" priority="52" operator="between" id="{AB9B4C72-1DEC-48D1-9ADE-270064A479F9}">
            <xm:f>Eisbilanzierung!$E$5*Eisbilanzierung!$F$5</xm:f>
            <xm:f>Eisbilanzierung!$E$6*Eisbilanzierung!$F$6</xm:f>
            <x14:dxf>
              <fill>
                <patternFill>
                  <bgColor rgb="FFFFFF99"/>
                </patternFill>
              </fill>
            </x14:dxf>
          </x14:cfRule>
          <xm:sqref>I152</xm:sqref>
        </x14:conditionalFormatting>
        <x14:conditionalFormatting xmlns:xm="http://schemas.microsoft.com/office/excel/2006/main">
          <x14:cfRule type="cellIs" priority="49" operator="between" id="{D143F4C4-29DA-4DF5-9CE6-005525D6CA8F}">
            <xm:f>Eisbilanzierung!$E$5</xm:f>
            <xm:f>Eisbilanzierung!$E$6</xm:f>
            <x14:dxf>
              <font>
                <color rgb="FF006100"/>
              </font>
              <fill>
                <patternFill>
                  <bgColor rgb="FFC6EFCE"/>
                </patternFill>
              </fill>
            </x14:dxf>
          </x14:cfRule>
          <x14:cfRule type="cellIs" priority="50" operator="between" id="{1F2CE3BD-C99E-41E0-B7D7-B453F05F341E}">
            <xm:f>Eisbilanzierung!$E$5*Eisbilanzierung!$F$5</xm:f>
            <xm:f>Eisbilanzierung!$E$6*Eisbilanzierung!$F$6</xm:f>
            <x14:dxf>
              <fill>
                <patternFill>
                  <bgColor rgb="FFFFFF99"/>
                </patternFill>
              </fill>
            </x14:dxf>
          </x14:cfRule>
          <xm:sqref>I179</xm:sqref>
        </x14:conditionalFormatting>
        <x14:conditionalFormatting xmlns:xm="http://schemas.microsoft.com/office/excel/2006/main">
          <x14:cfRule type="cellIs" priority="47" operator="between" id="{FE6B1DEF-DEF5-4E3D-A6FE-18D0616E4648}">
            <xm:f>Eisbilanzierung!$B$5</xm:f>
            <xm:f>Eisbilanzierung!$B$6</xm:f>
            <x14:dxf>
              <font>
                <color rgb="FF006100"/>
              </font>
              <fill>
                <patternFill>
                  <bgColor rgb="FFC6EFCE"/>
                </patternFill>
              </fill>
            </x14:dxf>
          </x14:cfRule>
          <x14:cfRule type="cellIs" priority="48" operator="between" id="{BFD47FC8-8583-4790-ADDA-6F513D4BA04F}">
            <xm:f>Eisbilanzierung!$B$5*Eisbilanzierung!$F$5</xm:f>
            <xm:f>Eisbilanzierung!$B$6*Eisbilanzierung!$F$6</xm:f>
            <x14:dxf>
              <fill>
                <patternFill>
                  <bgColor rgb="FFFFFF99"/>
                </patternFill>
              </fill>
            </x14:dxf>
          </x14:cfRule>
          <xm:sqref>F206</xm:sqref>
        </x14:conditionalFormatting>
        <x14:conditionalFormatting xmlns:xm="http://schemas.microsoft.com/office/excel/2006/main">
          <x14:cfRule type="cellIs" priority="45" operator="between" id="{22C8B792-9859-4A05-8C82-6DEFA4EE4062}">
            <xm:f>Eisbilanzierung!$C$5</xm:f>
            <xm:f>Eisbilanzierung!$C$6</xm:f>
            <x14:dxf>
              <font>
                <color rgb="FF006100"/>
              </font>
              <fill>
                <patternFill>
                  <bgColor rgb="FFC6EFCE"/>
                </patternFill>
              </fill>
            </x14:dxf>
          </x14:cfRule>
          <x14:cfRule type="cellIs" priority="46" operator="between" id="{0EBE6623-871F-4F63-B00E-66BB02BB5C02}">
            <xm:f>Eisbilanzierung!$C$5*Eisbilanzierung!$F$5</xm:f>
            <xm:f>Eisbilanzierung!$C$6*Eisbilanzierung!$F$6</xm:f>
            <x14:dxf>
              <fill>
                <patternFill>
                  <bgColor rgb="FFFFFF99"/>
                </patternFill>
              </fill>
            </x14:dxf>
          </x14:cfRule>
          <xm:sqref>G206</xm:sqref>
        </x14:conditionalFormatting>
        <x14:conditionalFormatting xmlns:xm="http://schemas.microsoft.com/office/excel/2006/main">
          <x14:cfRule type="cellIs" priority="43" operator="between" id="{30B27B92-CE22-4BF9-A39A-A367498892ED}">
            <xm:f>Eisbilanzierung!$D$5</xm:f>
            <xm:f>Eisbilanzierung!$D$6</xm:f>
            <x14:dxf>
              <font>
                <color rgb="FF006100"/>
              </font>
              <fill>
                <patternFill>
                  <bgColor rgb="FFC6EFCE"/>
                </patternFill>
              </fill>
            </x14:dxf>
          </x14:cfRule>
          <x14:cfRule type="cellIs" priority="44" operator="between" id="{BC219CCA-B034-4739-8EA4-C9996530E098}">
            <xm:f>Eisbilanzierung!$D$5*Eisbilanzierung!$F$5</xm:f>
            <xm:f>Eisbilanzierung!$D$6*Eisbilanzierung!$F$6</xm:f>
            <x14:dxf>
              <fill>
                <patternFill>
                  <bgColor rgb="FFFFFF99"/>
                </patternFill>
              </fill>
            </x14:dxf>
          </x14:cfRule>
          <xm:sqref>H206</xm:sqref>
        </x14:conditionalFormatting>
        <x14:conditionalFormatting xmlns:xm="http://schemas.microsoft.com/office/excel/2006/main">
          <x14:cfRule type="cellIs" priority="41" operator="between" id="{FA4B556C-85E9-45D8-AD66-3CD8E4BDA293}">
            <xm:f>Eisbilanzierung!$E$5</xm:f>
            <xm:f>Eisbilanzierung!$E$6</xm:f>
            <x14:dxf>
              <font>
                <color rgb="FF006100"/>
              </font>
              <fill>
                <patternFill>
                  <bgColor rgb="FFC6EFCE"/>
                </patternFill>
              </fill>
            </x14:dxf>
          </x14:cfRule>
          <x14:cfRule type="cellIs" priority="42" operator="between" id="{B7182283-F208-4506-8DBC-C4DED860FDF7}">
            <xm:f>Eisbilanzierung!$E$5*Eisbilanzierung!$F$5</xm:f>
            <xm:f>Eisbilanzierung!$E$6*Eisbilanzierung!$F$6</xm:f>
            <x14:dxf>
              <fill>
                <patternFill>
                  <bgColor rgb="FFFFFF99"/>
                </patternFill>
              </fill>
            </x14:dxf>
          </x14:cfRule>
          <xm:sqref>I206</xm:sqref>
        </x14:conditionalFormatting>
        <x14:conditionalFormatting xmlns:xm="http://schemas.microsoft.com/office/excel/2006/main">
          <x14:cfRule type="cellIs" priority="39" operator="between" id="{1E412A12-694C-4369-9E65-726B8A78E771}">
            <xm:f>Eisbilanzierung!$B$5</xm:f>
            <xm:f>Eisbilanzierung!$B$6</xm:f>
            <x14:dxf>
              <font>
                <color rgb="FF006100"/>
              </font>
              <fill>
                <patternFill>
                  <bgColor rgb="FFC6EFCE"/>
                </patternFill>
              </fill>
            </x14:dxf>
          </x14:cfRule>
          <x14:cfRule type="cellIs" priority="40" operator="between" id="{7A5C3F1E-0C1C-4CEF-8C89-6CF7BC6E6BC0}">
            <xm:f>Eisbilanzierung!$B$5*Eisbilanzierung!$F$5</xm:f>
            <xm:f>Eisbilanzierung!$B$6*Eisbilanzierung!$F$6</xm:f>
            <x14:dxf>
              <fill>
                <patternFill>
                  <bgColor rgb="FFFFFF99"/>
                </patternFill>
              </fill>
            </x14:dxf>
          </x14:cfRule>
          <xm:sqref>F233</xm:sqref>
        </x14:conditionalFormatting>
        <x14:conditionalFormatting xmlns:xm="http://schemas.microsoft.com/office/excel/2006/main">
          <x14:cfRule type="cellIs" priority="37" operator="between" id="{8AB66343-3E21-4CC1-A87B-16597494973D}">
            <xm:f>Eisbilanzierung!$C$5</xm:f>
            <xm:f>Eisbilanzierung!$C$6</xm:f>
            <x14:dxf>
              <font>
                <color rgb="FF006100"/>
              </font>
              <fill>
                <patternFill>
                  <bgColor rgb="FFC6EFCE"/>
                </patternFill>
              </fill>
            </x14:dxf>
          </x14:cfRule>
          <x14:cfRule type="cellIs" priority="38" operator="between" id="{C39FCBC8-D9F0-4FCB-90ED-CEA91D1B9403}">
            <xm:f>Eisbilanzierung!$C$5*Eisbilanzierung!$F$5</xm:f>
            <xm:f>Eisbilanzierung!$C$6*Eisbilanzierung!$F$6</xm:f>
            <x14:dxf>
              <fill>
                <patternFill>
                  <bgColor rgb="FFFFFF99"/>
                </patternFill>
              </fill>
            </x14:dxf>
          </x14:cfRule>
          <xm:sqref>G233</xm:sqref>
        </x14:conditionalFormatting>
        <x14:conditionalFormatting xmlns:xm="http://schemas.microsoft.com/office/excel/2006/main">
          <x14:cfRule type="cellIs" priority="35" operator="between" id="{6C376086-9ECE-49CA-9524-A65137B57F94}">
            <xm:f>Eisbilanzierung!$D$5</xm:f>
            <xm:f>Eisbilanzierung!$D$6</xm:f>
            <x14:dxf>
              <font>
                <color rgb="FF006100"/>
              </font>
              <fill>
                <patternFill>
                  <bgColor rgb="FFC6EFCE"/>
                </patternFill>
              </fill>
            </x14:dxf>
          </x14:cfRule>
          <x14:cfRule type="cellIs" priority="36" operator="between" id="{FFEBDD45-C51F-4F1A-A505-A110C3220EDF}">
            <xm:f>Eisbilanzierung!$D$5*Eisbilanzierung!$F$5</xm:f>
            <xm:f>Eisbilanzierung!$D$6*Eisbilanzierung!$F$6</xm:f>
            <x14:dxf>
              <fill>
                <patternFill>
                  <bgColor rgb="FFFFFF99"/>
                </patternFill>
              </fill>
            </x14:dxf>
          </x14:cfRule>
          <xm:sqref>H233</xm:sqref>
        </x14:conditionalFormatting>
        <x14:conditionalFormatting xmlns:xm="http://schemas.microsoft.com/office/excel/2006/main">
          <x14:cfRule type="cellIs" priority="33" operator="between" id="{B94AE0CF-7403-4890-90D0-DE603FA46BCC}">
            <xm:f>Eisbilanzierung!$E$5</xm:f>
            <xm:f>Eisbilanzierung!$E$6</xm:f>
            <x14:dxf>
              <font>
                <color rgb="FF006100"/>
              </font>
              <fill>
                <patternFill>
                  <bgColor rgb="FFC6EFCE"/>
                </patternFill>
              </fill>
            </x14:dxf>
          </x14:cfRule>
          <x14:cfRule type="cellIs" priority="34" operator="between" id="{0E48D0CC-C88A-477D-A419-FF3E59B6F44F}">
            <xm:f>Eisbilanzierung!$E$5*Eisbilanzierung!$F$5</xm:f>
            <xm:f>Eisbilanzierung!$E$6*Eisbilanzierung!$F$6</xm:f>
            <x14:dxf>
              <fill>
                <patternFill>
                  <bgColor rgb="FFFFFF99"/>
                </patternFill>
              </fill>
            </x14:dxf>
          </x14:cfRule>
          <xm:sqref>I233</xm:sqref>
        </x14:conditionalFormatting>
        <x14:conditionalFormatting xmlns:xm="http://schemas.microsoft.com/office/excel/2006/main">
          <x14:cfRule type="cellIs" priority="31" operator="between" id="{069D13EC-41AD-4A5D-81EE-4E232E79D36F}">
            <xm:f>Eisbilanzierung!$B$5</xm:f>
            <xm:f>Eisbilanzierung!$B$6</xm:f>
            <x14:dxf>
              <font>
                <color rgb="FF006100"/>
              </font>
              <fill>
                <patternFill>
                  <bgColor rgb="FFC6EFCE"/>
                </patternFill>
              </fill>
            </x14:dxf>
          </x14:cfRule>
          <x14:cfRule type="cellIs" priority="32" operator="between" id="{D978E7A9-9732-41BB-B2D2-BE9207159F68}">
            <xm:f>Eisbilanzierung!$B$5*Eisbilanzierung!$F$5</xm:f>
            <xm:f>Eisbilanzierung!$B$6*Eisbilanzierung!$F$6</xm:f>
            <x14:dxf>
              <fill>
                <patternFill>
                  <bgColor rgb="FFFFFF99"/>
                </patternFill>
              </fill>
            </x14:dxf>
          </x14:cfRule>
          <xm:sqref>F257</xm:sqref>
        </x14:conditionalFormatting>
        <x14:conditionalFormatting xmlns:xm="http://schemas.microsoft.com/office/excel/2006/main">
          <x14:cfRule type="cellIs" priority="29" operator="between" id="{0CBC4D3A-B5C8-4A56-8641-6C8255CAD5EB}">
            <xm:f>Eisbilanzierung!$C$5</xm:f>
            <xm:f>Eisbilanzierung!$C$6</xm:f>
            <x14:dxf>
              <font>
                <color rgb="FF006100"/>
              </font>
              <fill>
                <patternFill>
                  <bgColor rgb="FFC6EFCE"/>
                </patternFill>
              </fill>
            </x14:dxf>
          </x14:cfRule>
          <x14:cfRule type="cellIs" priority="30" operator="between" id="{FDEA370B-F603-4EE6-8C5A-1965320E94BA}">
            <xm:f>Eisbilanzierung!$C$5*Eisbilanzierung!$F$5</xm:f>
            <xm:f>Eisbilanzierung!$C$6*Eisbilanzierung!$F$6</xm:f>
            <x14:dxf>
              <fill>
                <patternFill>
                  <bgColor rgb="FFFFFF99"/>
                </patternFill>
              </fill>
            </x14:dxf>
          </x14:cfRule>
          <xm:sqref>G257</xm:sqref>
        </x14:conditionalFormatting>
        <x14:conditionalFormatting xmlns:xm="http://schemas.microsoft.com/office/excel/2006/main">
          <x14:cfRule type="cellIs" priority="27" operator="between" id="{92571A1D-8A69-4E45-AE17-2B76EFD5E87F}">
            <xm:f>Eisbilanzierung!$D$5</xm:f>
            <xm:f>Eisbilanzierung!$D$6</xm:f>
            <x14:dxf>
              <font>
                <color rgb="FF006100"/>
              </font>
              <fill>
                <patternFill>
                  <bgColor rgb="FFC6EFCE"/>
                </patternFill>
              </fill>
            </x14:dxf>
          </x14:cfRule>
          <x14:cfRule type="cellIs" priority="28" operator="between" id="{5BDE27CA-70A6-45A3-9F4B-E1BB5C78523F}">
            <xm:f>Eisbilanzierung!$D$5*Eisbilanzierung!$F$5</xm:f>
            <xm:f>Eisbilanzierung!$D$6*Eisbilanzierung!$F$6</xm:f>
            <x14:dxf>
              <fill>
                <patternFill>
                  <bgColor rgb="FFFFFF99"/>
                </patternFill>
              </fill>
            </x14:dxf>
          </x14:cfRule>
          <xm:sqref>H257</xm:sqref>
        </x14:conditionalFormatting>
        <x14:conditionalFormatting xmlns:xm="http://schemas.microsoft.com/office/excel/2006/main">
          <x14:cfRule type="cellIs" priority="25" operator="between" id="{FB2836F5-8B22-4DD6-A91A-291BF97922EA}">
            <xm:f>Eisbilanzierung!$E$5</xm:f>
            <xm:f>Eisbilanzierung!$E$6</xm:f>
            <x14:dxf>
              <font>
                <color rgb="FF006100"/>
              </font>
              <fill>
                <patternFill>
                  <bgColor rgb="FFC6EFCE"/>
                </patternFill>
              </fill>
            </x14:dxf>
          </x14:cfRule>
          <x14:cfRule type="cellIs" priority="26" operator="between" id="{676EBCB1-2739-403F-BEDA-23C61E784449}">
            <xm:f>Eisbilanzierung!$E$5*Eisbilanzierung!$F$5</xm:f>
            <xm:f>Eisbilanzierung!$E$6*Eisbilanzierung!$F$6</xm:f>
            <x14:dxf>
              <fill>
                <patternFill>
                  <bgColor rgb="FFFFFF99"/>
                </patternFill>
              </fill>
            </x14:dxf>
          </x14:cfRule>
          <xm:sqref>I257</xm:sqref>
        </x14:conditionalFormatting>
        <x14:conditionalFormatting xmlns:xm="http://schemas.microsoft.com/office/excel/2006/main">
          <x14:cfRule type="cellIs" priority="23" operator="between" id="{08776C8B-AE31-49F2-A4BC-111B1A197786}">
            <xm:f>Eisbilanzierung!$B$5</xm:f>
            <xm:f>Eisbilanzierung!$B$6</xm:f>
            <x14:dxf>
              <font>
                <color rgb="FF006100"/>
              </font>
              <fill>
                <patternFill>
                  <bgColor rgb="FFC6EFCE"/>
                </patternFill>
              </fill>
            </x14:dxf>
          </x14:cfRule>
          <x14:cfRule type="cellIs" priority="24" operator="between" id="{BE37CDA8-EF24-4EA9-92AE-9054692F31FC}">
            <xm:f>Eisbilanzierung!$B$5*Eisbilanzierung!$F$5</xm:f>
            <xm:f>Eisbilanzierung!$B$6*Eisbilanzierung!$F$6</xm:f>
            <x14:dxf>
              <fill>
                <patternFill>
                  <bgColor rgb="FFFFFF99"/>
                </patternFill>
              </fill>
            </x14:dxf>
          </x14:cfRule>
          <xm:sqref>F295</xm:sqref>
        </x14:conditionalFormatting>
        <x14:conditionalFormatting xmlns:xm="http://schemas.microsoft.com/office/excel/2006/main">
          <x14:cfRule type="cellIs" priority="21" operator="between" id="{9FA117EC-1359-42A5-A9F0-EA9B702BE5A8}">
            <xm:f>Eisbilanzierung!$C$5</xm:f>
            <xm:f>Eisbilanzierung!$C$6</xm:f>
            <x14:dxf>
              <font>
                <color rgb="FF006100"/>
              </font>
              <fill>
                <patternFill>
                  <bgColor rgb="FFC6EFCE"/>
                </patternFill>
              </fill>
            </x14:dxf>
          </x14:cfRule>
          <x14:cfRule type="cellIs" priority="22" operator="between" id="{3567071A-F477-40BB-ABB1-9DF1415CC6F1}">
            <xm:f>Eisbilanzierung!$C$5*Eisbilanzierung!$F$5</xm:f>
            <xm:f>Eisbilanzierung!$C$6*Eisbilanzierung!$F$6</xm:f>
            <x14:dxf>
              <fill>
                <patternFill>
                  <bgColor rgb="FFFFFF99"/>
                </patternFill>
              </fill>
            </x14:dxf>
          </x14:cfRule>
          <xm:sqref>G295</xm:sqref>
        </x14:conditionalFormatting>
        <x14:conditionalFormatting xmlns:xm="http://schemas.microsoft.com/office/excel/2006/main">
          <x14:cfRule type="cellIs" priority="19" operator="between" id="{140E268E-8BC8-4F44-BCE2-AAF8E7F3E397}">
            <xm:f>Eisbilanzierung!$D$5</xm:f>
            <xm:f>Eisbilanzierung!$D$6</xm:f>
            <x14:dxf>
              <font>
                <color rgb="FF006100"/>
              </font>
              <fill>
                <patternFill>
                  <bgColor rgb="FFC6EFCE"/>
                </patternFill>
              </fill>
            </x14:dxf>
          </x14:cfRule>
          <x14:cfRule type="cellIs" priority="20" operator="between" id="{3DB7B59D-031E-4294-B781-0E912BD444B3}">
            <xm:f>Eisbilanzierung!$D$5*Eisbilanzierung!$F$5</xm:f>
            <xm:f>Eisbilanzierung!$D$6*Eisbilanzierung!$F$6</xm:f>
            <x14:dxf>
              <fill>
                <patternFill>
                  <bgColor rgb="FFFFFF99"/>
                </patternFill>
              </fill>
            </x14:dxf>
          </x14:cfRule>
          <xm:sqref>H295</xm:sqref>
        </x14:conditionalFormatting>
        <x14:conditionalFormatting xmlns:xm="http://schemas.microsoft.com/office/excel/2006/main">
          <x14:cfRule type="cellIs" priority="17" operator="between" id="{0A290D9F-5508-4538-B456-3322F9AFC2B2}">
            <xm:f>Eisbilanzierung!$E$5</xm:f>
            <xm:f>Eisbilanzierung!$E$6</xm:f>
            <x14:dxf>
              <font>
                <color rgb="FF006100"/>
              </font>
              <fill>
                <patternFill>
                  <bgColor rgb="FFC6EFCE"/>
                </patternFill>
              </fill>
            </x14:dxf>
          </x14:cfRule>
          <x14:cfRule type="cellIs" priority="18" operator="between" id="{DCA8D200-DAB6-425F-BFF1-82B2880CE011}">
            <xm:f>Eisbilanzierung!$E$5*Eisbilanzierung!$F$5</xm:f>
            <xm:f>Eisbilanzierung!$E$6*Eisbilanzierung!$F$6</xm:f>
            <x14:dxf>
              <fill>
                <patternFill>
                  <bgColor rgb="FFFFFF99"/>
                </patternFill>
              </fill>
            </x14:dxf>
          </x14:cfRule>
          <xm:sqref>I295</xm:sqref>
        </x14:conditionalFormatting>
        <x14:conditionalFormatting xmlns:xm="http://schemas.microsoft.com/office/excel/2006/main">
          <x14:cfRule type="cellIs" priority="15" operator="between" id="{28048499-2FD7-4099-AE20-10A6DF7FA32D}">
            <xm:f>Eisbilanzierung!$B$5</xm:f>
            <xm:f>Eisbilanzierung!$B$6</xm:f>
            <x14:dxf>
              <font>
                <color rgb="FF006100"/>
              </font>
              <fill>
                <patternFill>
                  <bgColor rgb="FFC6EFCE"/>
                </patternFill>
              </fill>
            </x14:dxf>
          </x14:cfRule>
          <x14:cfRule type="cellIs" priority="16" operator="between" id="{C78DD2F5-146D-40D9-B457-40866ECE2F8B}">
            <xm:f>Eisbilanzierung!$B$5*Eisbilanzierung!$F$5</xm:f>
            <xm:f>Eisbilanzierung!$B$6*Eisbilanzierung!$F$6</xm:f>
            <x14:dxf>
              <fill>
                <patternFill>
                  <bgColor rgb="FFFFFF99"/>
                </patternFill>
              </fill>
            </x14:dxf>
          </x14:cfRule>
          <xm:sqref>F309</xm:sqref>
        </x14:conditionalFormatting>
        <x14:conditionalFormatting xmlns:xm="http://schemas.microsoft.com/office/excel/2006/main">
          <x14:cfRule type="cellIs" priority="13" operator="between" id="{BF7813B6-B091-432A-AC6F-DCBF22EF2273}">
            <xm:f>Eisbilanzierung!$C$5</xm:f>
            <xm:f>Eisbilanzierung!$C$6</xm:f>
            <x14:dxf>
              <font>
                <color rgb="FF006100"/>
              </font>
              <fill>
                <patternFill>
                  <bgColor rgb="FFC6EFCE"/>
                </patternFill>
              </fill>
            </x14:dxf>
          </x14:cfRule>
          <x14:cfRule type="cellIs" priority="14" operator="between" id="{CC490AF6-6107-41B0-AF33-ADC72563B5B4}">
            <xm:f>Eisbilanzierung!$C$5*Eisbilanzierung!$F$5</xm:f>
            <xm:f>Eisbilanzierung!$C$6*Eisbilanzierung!$F$6</xm:f>
            <x14:dxf>
              <fill>
                <patternFill>
                  <bgColor rgb="FFFFFF99"/>
                </patternFill>
              </fill>
            </x14:dxf>
          </x14:cfRule>
          <xm:sqref>G309</xm:sqref>
        </x14:conditionalFormatting>
        <x14:conditionalFormatting xmlns:xm="http://schemas.microsoft.com/office/excel/2006/main">
          <x14:cfRule type="cellIs" priority="11" operator="between" id="{18CE52EA-23F5-4B00-91BF-C95EB783FE51}">
            <xm:f>Eisbilanzierung!$D$5</xm:f>
            <xm:f>Eisbilanzierung!$D$6</xm:f>
            <x14:dxf>
              <font>
                <color rgb="FF006100"/>
              </font>
              <fill>
                <patternFill>
                  <bgColor rgb="FFC6EFCE"/>
                </patternFill>
              </fill>
            </x14:dxf>
          </x14:cfRule>
          <x14:cfRule type="cellIs" priority="12" operator="between" id="{9C0B0313-06CC-47B5-ABFD-002A75AA4CC9}">
            <xm:f>Eisbilanzierung!$D$5*Eisbilanzierung!$F$5</xm:f>
            <xm:f>Eisbilanzierung!$D$6*Eisbilanzierung!$F$6</xm:f>
            <x14:dxf>
              <fill>
                <patternFill>
                  <bgColor rgb="FFFFFF99"/>
                </patternFill>
              </fill>
            </x14:dxf>
          </x14:cfRule>
          <xm:sqref>H309</xm:sqref>
        </x14:conditionalFormatting>
        <x14:conditionalFormatting xmlns:xm="http://schemas.microsoft.com/office/excel/2006/main">
          <x14:cfRule type="cellIs" priority="9" operator="between" id="{B350EF64-9068-44AF-AEEC-6AE442080D17}">
            <xm:f>Eisbilanzierung!$E$5</xm:f>
            <xm:f>Eisbilanzierung!$E$6</xm:f>
            <x14:dxf>
              <font>
                <color rgb="FF006100"/>
              </font>
              <fill>
                <patternFill>
                  <bgColor rgb="FFC6EFCE"/>
                </patternFill>
              </fill>
            </x14:dxf>
          </x14:cfRule>
          <x14:cfRule type="cellIs" priority="10" operator="between" id="{134731D9-C11D-489D-AFD6-5963287381FC}">
            <xm:f>Eisbilanzierung!$E$5*Eisbilanzierung!$F$5</xm:f>
            <xm:f>Eisbilanzierung!$E$6*Eisbilanzierung!$F$6</xm:f>
            <x14:dxf>
              <fill>
                <patternFill>
                  <bgColor rgb="FFFFFF99"/>
                </patternFill>
              </fill>
            </x14:dxf>
          </x14:cfRule>
          <xm:sqref>I309</xm:sqref>
        </x14:conditionalFormatting>
        <x14:conditionalFormatting xmlns:xm="http://schemas.microsoft.com/office/excel/2006/main">
          <x14:cfRule type="cellIs" priority="7" operator="between" id="{980040AF-6D72-464F-B7B9-F98C24A3FAD3}">
            <xm:f>Eisbilanzierung!$B$5</xm:f>
            <xm:f>Eisbilanzierung!$B$6</xm:f>
            <x14:dxf>
              <font>
                <color rgb="FF006100"/>
              </font>
              <fill>
                <patternFill>
                  <bgColor rgb="FFC6EFCE"/>
                </patternFill>
              </fill>
            </x14:dxf>
          </x14:cfRule>
          <x14:cfRule type="cellIs" priority="8" operator="between" id="{28D14064-F732-447E-856E-05B91B1AFE3B}">
            <xm:f>Eisbilanzierung!$B$5*Eisbilanzierung!$F$5</xm:f>
            <xm:f>Eisbilanzierung!$B$6*Eisbilanzierung!$F$6</xm:f>
            <x14:dxf>
              <fill>
                <patternFill>
                  <bgColor rgb="FFFFFF99"/>
                </patternFill>
              </fill>
            </x14:dxf>
          </x14:cfRule>
          <xm:sqref>F272</xm:sqref>
        </x14:conditionalFormatting>
        <x14:conditionalFormatting xmlns:xm="http://schemas.microsoft.com/office/excel/2006/main">
          <x14:cfRule type="cellIs" priority="5" operator="between" id="{ACAB7D0F-8B7A-4802-992C-45A6BB180D55}">
            <xm:f>Eisbilanzierung!$C$5</xm:f>
            <xm:f>Eisbilanzierung!$C$6</xm:f>
            <x14:dxf>
              <font>
                <color rgb="FF006100"/>
              </font>
              <fill>
                <patternFill>
                  <bgColor rgb="FFC6EFCE"/>
                </patternFill>
              </fill>
            </x14:dxf>
          </x14:cfRule>
          <x14:cfRule type="cellIs" priority="6" operator="between" id="{B87809E6-28AB-45F1-AD20-24FEF0F21C3A}">
            <xm:f>Eisbilanzierung!$C$5*Eisbilanzierung!$F$5</xm:f>
            <xm:f>Eisbilanzierung!$C$6*Eisbilanzierung!$F$6</xm:f>
            <x14:dxf>
              <fill>
                <patternFill>
                  <bgColor rgb="FFFFFF99"/>
                </patternFill>
              </fill>
            </x14:dxf>
          </x14:cfRule>
          <xm:sqref>G272</xm:sqref>
        </x14:conditionalFormatting>
        <x14:conditionalFormatting xmlns:xm="http://schemas.microsoft.com/office/excel/2006/main">
          <x14:cfRule type="cellIs" priority="3" operator="between" id="{EC6AE096-6ED3-4F21-8DB1-72EC2214CD70}">
            <xm:f>Eisbilanzierung!$D$5</xm:f>
            <xm:f>Eisbilanzierung!$D$6</xm:f>
            <x14:dxf>
              <font>
                <color rgb="FF006100"/>
              </font>
              <fill>
                <patternFill>
                  <bgColor rgb="FFC6EFCE"/>
                </patternFill>
              </fill>
            </x14:dxf>
          </x14:cfRule>
          <x14:cfRule type="cellIs" priority="4" operator="between" id="{BDE01C4F-1414-4A76-869D-333B2E67701C}">
            <xm:f>Eisbilanzierung!$D$5*Eisbilanzierung!$F$5</xm:f>
            <xm:f>Eisbilanzierung!$D$6*Eisbilanzierung!$F$6</xm:f>
            <x14:dxf>
              <fill>
                <patternFill>
                  <bgColor rgb="FFFFFF99"/>
                </patternFill>
              </fill>
            </x14:dxf>
          </x14:cfRule>
          <xm:sqref>H272</xm:sqref>
        </x14:conditionalFormatting>
        <x14:conditionalFormatting xmlns:xm="http://schemas.microsoft.com/office/excel/2006/main">
          <x14:cfRule type="cellIs" priority="1" operator="between" id="{7A7A8AC9-870F-4AE0-BFBB-F470C51AC458}">
            <xm:f>Eisbilanzierung!$E$5</xm:f>
            <xm:f>Eisbilanzierung!$E$6</xm:f>
            <x14:dxf>
              <font>
                <color rgb="FF006100"/>
              </font>
              <fill>
                <patternFill>
                  <bgColor rgb="FFC6EFCE"/>
                </patternFill>
              </fill>
            </x14:dxf>
          </x14:cfRule>
          <x14:cfRule type="cellIs" priority="2" operator="between" id="{4136BF49-D925-4A48-879D-3644BC93C5E1}">
            <xm:f>Eisbilanzierung!$E$5*Eisbilanzierung!$F$5</xm:f>
            <xm:f>Eisbilanzierung!$E$6*Eisbilanzierung!$F$6</xm:f>
            <x14:dxf>
              <fill>
                <patternFill>
                  <bgColor rgb="FFFFFF99"/>
                </patternFill>
              </fill>
            </x14:dxf>
          </x14:cfRule>
          <xm:sqref>I272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83"/>
  <sheetViews>
    <sheetView topLeftCell="A40" workbookViewId="0">
      <selection activeCell="C24" sqref="C24:K24"/>
    </sheetView>
  </sheetViews>
  <sheetFormatPr baseColWidth="10" defaultRowHeight="14.4" x14ac:dyDescent="0.3"/>
  <cols>
    <col min="1" max="1" width="5" style="51" customWidth="1"/>
    <col min="2" max="2" width="4.21875" style="55" customWidth="1"/>
    <col min="3" max="3" width="20.6640625" style="51" customWidth="1"/>
    <col min="4" max="4" width="11.5546875" style="55"/>
    <col min="5" max="5" width="5.21875" style="55" customWidth="1"/>
    <col min="6" max="6" width="11.5546875" style="61"/>
    <col min="7" max="7" width="8.33203125" style="51" customWidth="1"/>
    <col min="8" max="8" width="21.6640625" style="51" customWidth="1"/>
    <col min="9" max="9" width="10.5546875" style="51" customWidth="1"/>
    <col min="10" max="10" width="9" style="51" customWidth="1"/>
    <col min="11" max="11" width="28.33203125" style="51" customWidth="1"/>
    <col min="12" max="17" width="11.5546875" style="51"/>
    <col min="18" max="18" width="4.21875" style="51" customWidth="1"/>
    <col min="19" max="19" width="24.109375" style="51" customWidth="1"/>
    <col min="20" max="20" width="10.77734375" style="51" customWidth="1"/>
    <col min="21" max="21" width="5" style="51" customWidth="1"/>
    <col min="22" max="16384" width="11.5546875" style="51"/>
  </cols>
  <sheetData>
    <row r="1" spans="1:18" ht="28.8" x14ac:dyDescent="0.3">
      <c r="A1" s="32" t="s">
        <v>48</v>
      </c>
      <c r="H1" s="37" t="s">
        <v>212</v>
      </c>
      <c r="I1" s="100" t="s">
        <v>208</v>
      </c>
      <c r="J1" s="37"/>
      <c r="K1" s="101" t="s">
        <v>209</v>
      </c>
      <c r="L1" s="37" t="s">
        <v>210</v>
      </c>
      <c r="M1" s="37"/>
    </row>
    <row r="2" spans="1:18" x14ac:dyDescent="0.3">
      <c r="A2" s="51" t="s">
        <v>211</v>
      </c>
      <c r="B2" s="48"/>
      <c r="D2" s="62">
        <v>43646</v>
      </c>
    </row>
    <row r="3" spans="1:18" s="64" customFormat="1" ht="18" x14ac:dyDescent="0.3">
      <c r="A3" s="63" t="s">
        <v>151</v>
      </c>
      <c r="D3" s="65"/>
      <c r="E3" s="65"/>
      <c r="F3" s="65"/>
    </row>
    <row r="5" spans="1:18" ht="12.6" customHeight="1" x14ac:dyDescent="0.3">
      <c r="B5" s="37" t="s">
        <v>160</v>
      </c>
      <c r="D5" s="60" t="s">
        <v>163</v>
      </c>
      <c r="E5" s="51"/>
    </row>
    <row r="6" spans="1:18" ht="12.6" customHeight="1" x14ac:dyDescent="0.3">
      <c r="B6" s="51"/>
      <c r="D6" s="60"/>
      <c r="E6" s="51"/>
    </row>
    <row r="7" spans="1:18" ht="18.600000000000001" thickBot="1" x14ac:dyDescent="0.35">
      <c r="B7" s="79" t="s">
        <v>151</v>
      </c>
      <c r="F7" s="67" t="s">
        <v>79</v>
      </c>
      <c r="K7" s="68" t="s">
        <v>140</v>
      </c>
      <c r="L7" s="67" t="s">
        <v>269</v>
      </c>
      <c r="M7" s="67">
        <v>1</v>
      </c>
    </row>
    <row r="8" spans="1:18" x14ac:dyDescent="0.3">
      <c r="B8" s="69" t="s">
        <v>9</v>
      </c>
      <c r="C8" s="44" t="s">
        <v>10</v>
      </c>
      <c r="D8" s="69" t="s">
        <v>11</v>
      </c>
      <c r="E8" s="69" t="s">
        <v>1</v>
      </c>
      <c r="F8" s="70" t="s">
        <v>81</v>
      </c>
      <c r="G8" s="71" t="s">
        <v>82</v>
      </c>
      <c r="H8" s="70" t="s">
        <v>83</v>
      </c>
      <c r="I8" s="71" t="s">
        <v>84</v>
      </c>
      <c r="J8" s="71" t="s">
        <v>80</v>
      </c>
      <c r="K8" s="71" t="s">
        <v>87</v>
      </c>
      <c r="L8" s="69" t="s">
        <v>11</v>
      </c>
      <c r="M8" s="69" t="s">
        <v>1</v>
      </c>
      <c r="N8" s="106" t="s">
        <v>165</v>
      </c>
      <c r="O8" s="107"/>
      <c r="P8" s="107"/>
      <c r="Q8" s="107"/>
      <c r="R8" s="108"/>
    </row>
    <row r="9" spans="1:18" x14ac:dyDescent="0.3">
      <c r="B9" s="55">
        <v>1</v>
      </c>
      <c r="C9" s="51" t="s">
        <v>147</v>
      </c>
      <c r="D9" s="55">
        <v>500</v>
      </c>
      <c r="E9" s="55" t="s">
        <v>1</v>
      </c>
      <c r="F9" s="61">
        <f>$D9*VLOOKUP($C9,Eisbilanzierung!$A:$F,2,FALSE)</f>
        <v>430</v>
      </c>
      <c r="G9" s="61">
        <f>$D9*VLOOKUP($C9,Eisbilanzierung!$A:$F,3,FALSE)</f>
        <v>46</v>
      </c>
      <c r="H9" s="61">
        <f>$D9*VLOOKUP($C9,Eisbilanzierung!$A:$F,4,FALSE)</f>
        <v>1</v>
      </c>
      <c r="I9" s="61">
        <f>$D9*VLOOKUP($C9,Eisbilanzierung!$A:$F,5,FALSE)</f>
        <v>70</v>
      </c>
      <c r="J9" s="61">
        <f>$D9*VLOOKUP($C9,Eisbilanzierung!$A:$F,6,FALSE)/100</f>
        <v>235</v>
      </c>
      <c r="K9" s="51" t="s">
        <v>156</v>
      </c>
      <c r="L9" s="72">
        <f>$M7*D9</f>
        <v>500</v>
      </c>
      <c r="M9" s="72" t="str">
        <f>E9</f>
        <v>g</v>
      </c>
      <c r="N9" s="109"/>
      <c r="O9" s="110"/>
      <c r="P9" s="110"/>
      <c r="Q9" s="110"/>
      <c r="R9" s="111"/>
    </row>
    <row r="10" spans="1:18" x14ac:dyDescent="0.3">
      <c r="B10" s="55">
        <v>2</v>
      </c>
      <c r="C10" s="51" t="s">
        <v>27</v>
      </c>
      <c r="D10" s="55">
        <v>170</v>
      </c>
      <c r="E10" s="55" t="s">
        <v>1</v>
      </c>
      <c r="F10" s="61">
        <f>$D10*VLOOKUP($C10,Eisbilanzierung!$A:$F,2,FALSE)</f>
        <v>170</v>
      </c>
      <c r="G10" s="61">
        <f>$D10*VLOOKUP($C10,Eisbilanzierung!$A:$F,3,FALSE)</f>
        <v>0</v>
      </c>
      <c r="H10" s="61">
        <f>$D10*VLOOKUP($C10,Eisbilanzierung!$A:$F,4,FALSE)</f>
        <v>0</v>
      </c>
      <c r="I10" s="61">
        <f>$D10*VLOOKUP($C10,Eisbilanzierung!$A:$F,5,FALSE)</f>
        <v>0</v>
      </c>
      <c r="J10" s="61">
        <f>$D10*VLOOKUP($C10,Eisbilanzierung!$A:$F,6,FALSE)/100</f>
        <v>0</v>
      </c>
      <c r="K10" s="51" t="s">
        <v>157</v>
      </c>
      <c r="L10" s="72">
        <f>$M7*D10</f>
        <v>170</v>
      </c>
      <c r="M10" s="72" t="str">
        <f t="shared" ref="M10:M16" si="0">E10</f>
        <v>g</v>
      </c>
      <c r="N10" s="109"/>
      <c r="O10" s="110"/>
      <c r="P10" s="110"/>
      <c r="Q10" s="110"/>
      <c r="R10" s="111"/>
    </row>
    <row r="11" spans="1:18" x14ac:dyDescent="0.3">
      <c r="B11" s="55">
        <v>3</v>
      </c>
      <c r="C11" s="51" t="s">
        <v>70</v>
      </c>
      <c r="D11" s="72">
        <v>150</v>
      </c>
      <c r="E11" s="55" t="s">
        <v>1</v>
      </c>
      <c r="F11" s="61">
        <f>$D11*VLOOKUP($C11,Eisbilanzierung!$A:$F,2,FALSE)</f>
        <v>0</v>
      </c>
      <c r="G11" s="61">
        <f>$D11*VLOOKUP($C11,Eisbilanzierung!$A:$F,3,FALSE)</f>
        <v>150</v>
      </c>
      <c r="H11" s="61">
        <f>$D11*VLOOKUP($C11,Eisbilanzierung!$A:$F,4,FALSE)</f>
        <v>0</v>
      </c>
      <c r="I11" s="61">
        <f>$D11*VLOOKUP($C11,Eisbilanzierung!$A:$F,5,FALSE)</f>
        <v>150</v>
      </c>
      <c r="J11" s="61">
        <f>$D11*VLOOKUP($C11,Eisbilanzierung!$A:$F,6,FALSE)/100</f>
        <v>607.5</v>
      </c>
      <c r="K11" s="51" t="s">
        <v>158</v>
      </c>
      <c r="L11" s="72">
        <f>$M7*D11</f>
        <v>150</v>
      </c>
      <c r="M11" s="72" t="str">
        <f t="shared" si="0"/>
        <v>g</v>
      </c>
      <c r="N11" s="109"/>
      <c r="O11" s="110"/>
      <c r="P11" s="110"/>
      <c r="Q11" s="110"/>
      <c r="R11" s="111"/>
    </row>
    <row r="12" spans="1:18" x14ac:dyDescent="0.3">
      <c r="B12" s="55">
        <v>4</v>
      </c>
      <c r="C12" s="51" t="s">
        <v>4</v>
      </c>
      <c r="D12" s="72">
        <v>39.299999999999997</v>
      </c>
      <c r="E12" s="55" t="s">
        <v>1</v>
      </c>
      <c r="F12" s="61">
        <f>$D12*VLOOKUP($C12,Eisbilanzierung!$A:$F,2,FALSE)</f>
        <v>0</v>
      </c>
      <c r="G12" s="61">
        <f>$D12*VLOOKUP($C12,Eisbilanzierung!$A:$F,3,FALSE)</f>
        <v>37.334999999999994</v>
      </c>
      <c r="H12" s="61">
        <f>$D12*VLOOKUP($C12,Eisbilanzierung!$A:$F,4,FALSE)</f>
        <v>0</v>
      </c>
      <c r="I12" s="61">
        <f>$D12*VLOOKUP($C12,Eisbilanzierung!$A:$F,5,FALSE)</f>
        <v>39.299999999999997</v>
      </c>
      <c r="J12" s="61">
        <f>$D12*VLOOKUP($C12,Eisbilanzierung!$A:$F,6,FALSE)/100</f>
        <v>151.69799999999998</v>
      </c>
      <c r="L12" s="72">
        <f>$M7*D12</f>
        <v>39.299999999999997</v>
      </c>
      <c r="M12" s="72" t="str">
        <f t="shared" si="0"/>
        <v>g</v>
      </c>
      <c r="N12" s="109"/>
      <c r="O12" s="110"/>
      <c r="P12" s="110"/>
      <c r="Q12" s="110"/>
      <c r="R12" s="111"/>
    </row>
    <row r="13" spans="1:18" x14ac:dyDescent="0.3">
      <c r="B13" s="55">
        <v>5</v>
      </c>
      <c r="C13" s="51" t="s">
        <v>0</v>
      </c>
      <c r="D13" s="72">
        <v>30.7</v>
      </c>
      <c r="E13" s="55" t="s">
        <v>1</v>
      </c>
      <c r="F13" s="61">
        <f>$D13*VLOOKUP($C13,Eisbilanzierung!$A:$F,2,FALSE)</f>
        <v>0</v>
      </c>
      <c r="G13" s="61">
        <f>$D13*VLOOKUP($C13,Eisbilanzierung!$A:$F,3,FALSE)</f>
        <v>0</v>
      </c>
      <c r="H13" s="61">
        <f>$D13*VLOOKUP($C13,Eisbilanzierung!$A:$F,4,FALSE)</f>
        <v>0</v>
      </c>
      <c r="I13" s="61">
        <f>$D13*VLOOKUP($C13,Eisbilanzierung!$A:$F,5,FALSE)</f>
        <v>30.7</v>
      </c>
      <c r="J13" s="61">
        <f>$D13*VLOOKUP($C13,Eisbilanzierung!$A:$F,6,FALSE)/100</f>
        <v>64.47</v>
      </c>
      <c r="L13" s="72">
        <f>$M7*D13</f>
        <v>30.7</v>
      </c>
      <c r="M13" s="72" t="str">
        <f t="shared" si="0"/>
        <v>g</v>
      </c>
      <c r="N13" s="109"/>
      <c r="O13" s="110"/>
      <c r="P13" s="110"/>
      <c r="Q13" s="110"/>
      <c r="R13" s="111"/>
    </row>
    <row r="14" spans="1:18" x14ac:dyDescent="0.3">
      <c r="B14" s="55">
        <v>6</v>
      </c>
      <c r="C14" s="51" t="s">
        <v>47</v>
      </c>
      <c r="D14" s="72">
        <v>30</v>
      </c>
      <c r="E14" s="55" t="s">
        <v>1</v>
      </c>
      <c r="F14" s="61">
        <f>$D14*VLOOKUP($C14,Eisbilanzierung!$A:$F,2,FALSE)</f>
        <v>0</v>
      </c>
      <c r="G14" s="61">
        <f>$D14*VLOOKUP($C14,Eisbilanzierung!$A:$F,3,FALSE)</f>
        <v>27.450000000000003</v>
      </c>
      <c r="H14" s="61">
        <f>$D14*VLOOKUP($C14,Eisbilanzierung!$A:$F,4,FALSE)</f>
        <v>0</v>
      </c>
      <c r="I14" s="61">
        <f>$D14*VLOOKUP($C14,Eisbilanzierung!$A:$F,5,FALSE)</f>
        <v>30</v>
      </c>
      <c r="J14" s="61">
        <f>$D14*VLOOKUP($C14,Eisbilanzierung!$A:$F,6,FALSE)/100</f>
        <v>109.8</v>
      </c>
      <c r="L14" s="72">
        <f>$M7*D14</f>
        <v>30</v>
      </c>
      <c r="M14" s="72" t="str">
        <f t="shared" si="0"/>
        <v>g</v>
      </c>
      <c r="N14" s="109"/>
      <c r="O14" s="110"/>
      <c r="P14" s="110"/>
      <c r="Q14" s="110"/>
      <c r="R14" s="111"/>
    </row>
    <row r="15" spans="1:18" x14ac:dyDescent="0.3">
      <c r="B15" s="55">
        <v>7</v>
      </c>
      <c r="C15" s="51" t="s">
        <v>130</v>
      </c>
      <c r="D15" s="72"/>
      <c r="E15" s="55" t="s">
        <v>1</v>
      </c>
      <c r="F15" s="61">
        <f>$D15*VLOOKUP($C15,Eisbilanzierung!$A:$F,2,FALSE)</f>
        <v>0</v>
      </c>
      <c r="G15" s="61">
        <f>$D15*VLOOKUP($C15,Eisbilanzierung!$A:$F,3,FALSE)</f>
        <v>0</v>
      </c>
      <c r="H15" s="61">
        <f>$D15*VLOOKUP($C15,Eisbilanzierung!$A:$F,4,FALSE)</f>
        <v>0</v>
      </c>
      <c r="I15" s="61">
        <f>$D15*VLOOKUP($C15,Eisbilanzierung!$A:$F,5,FALSE)</f>
        <v>0</v>
      </c>
      <c r="J15" s="61">
        <f>$D15*VLOOKUP($C15,Eisbilanzierung!$A:$F,6,FALSE)/100</f>
        <v>0</v>
      </c>
      <c r="K15" s="51" t="s">
        <v>164</v>
      </c>
      <c r="L15" s="72">
        <f>$M7*D15</f>
        <v>0</v>
      </c>
      <c r="M15" s="72" t="str">
        <f t="shared" si="0"/>
        <v>g</v>
      </c>
      <c r="N15" s="109"/>
      <c r="O15" s="110"/>
      <c r="P15" s="110"/>
      <c r="Q15" s="110"/>
      <c r="R15" s="111"/>
    </row>
    <row r="16" spans="1:18" x14ac:dyDescent="0.3">
      <c r="B16" s="55">
        <v>8</v>
      </c>
      <c r="C16" s="51" t="s">
        <v>86</v>
      </c>
      <c r="D16" s="72"/>
      <c r="E16" s="55" t="s">
        <v>1</v>
      </c>
      <c r="F16" s="61">
        <f>$D16*VLOOKUP($C16,Eisbilanzierung!$A:$F,2,FALSE)</f>
        <v>0</v>
      </c>
      <c r="G16" s="61">
        <f>$D16*VLOOKUP($C16,Eisbilanzierung!$A:$F,3,FALSE)</f>
        <v>0</v>
      </c>
      <c r="H16" s="61">
        <f>$D16*VLOOKUP($C16,Eisbilanzierung!$A:$F,4,FALSE)</f>
        <v>0</v>
      </c>
      <c r="I16" s="61">
        <f>$D16*VLOOKUP($C16,Eisbilanzierung!$A:$F,5,FALSE)</f>
        <v>0</v>
      </c>
      <c r="J16" s="61">
        <f>$D16*VLOOKUP($C16,Eisbilanzierung!$A:$F,6,FALSE)/100</f>
        <v>0</v>
      </c>
      <c r="K16" s="51" t="s">
        <v>164</v>
      </c>
      <c r="L16" s="72">
        <f>$M7*D16</f>
        <v>0</v>
      </c>
      <c r="M16" s="72" t="str">
        <f t="shared" si="0"/>
        <v>g</v>
      </c>
      <c r="N16" s="109"/>
      <c r="O16" s="110"/>
      <c r="P16" s="110"/>
      <c r="Q16" s="110"/>
      <c r="R16" s="111"/>
    </row>
    <row r="17" spans="1:19" x14ac:dyDescent="0.3">
      <c r="B17" s="55">
        <v>9</v>
      </c>
      <c r="C17" s="51" t="s">
        <v>120</v>
      </c>
      <c r="D17" s="73">
        <v>0.04</v>
      </c>
      <c r="E17" s="55" t="s">
        <v>1</v>
      </c>
      <c r="F17" s="61">
        <f>$D17*VLOOKUP($C17,Eisbilanzierung!$A:$F,2,FALSE)</f>
        <v>4.0000000000000002E-4</v>
      </c>
      <c r="G17" s="61">
        <f>$D17*VLOOKUP($C17,Eisbilanzierung!$A:$F,3,FALSE)</f>
        <v>0</v>
      </c>
      <c r="H17" s="61">
        <f>$D17*VLOOKUP($C17,Eisbilanzierung!$A:$F,4,FALSE)</f>
        <v>0</v>
      </c>
      <c r="I17" s="61">
        <f>$D17*VLOOKUP($C17,Eisbilanzierung!$A:$F,5,FALSE)</f>
        <v>3.9600000000000003E-2</v>
      </c>
      <c r="J17" s="61">
        <f>$D17*VLOOKUP($C17,Eisbilanzierung!$A:$F,6,FALSE)/100</f>
        <v>0</v>
      </c>
      <c r="K17" s="51" t="s">
        <v>167</v>
      </c>
      <c r="L17" s="72">
        <f>$M7*D17</f>
        <v>0.04</v>
      </c>
      <c r="M17" s="72" t="str">
        <f>E15</f>
        <v>g</v>
      </c>
      <c r="N17" s="109"/>
      <c r="O17" s="110"/>
      <c r="P17" s="110"/>
      <c r="Q17" s="110"/>
      <c r="R17" s="111"/>
    </row>
    <row r="18" spans="1:19" ht="15" thickBot="1" x14ac:dyDescent="0.35">
      <c r="B18" s="69"/>
      <c r="C18" s="44" t="s">
        <v>7</v>
      </c>
      <c r="D18" s="74">
        <f>SUM(D9:D17)</f>
        <v>920.04</v>
      </c>
      <c r="E18" s="69" t="s">
        <v>1</v>
      </c>
      <c r="F18" s="75">
        <f>SUM(F9:F17)</f>
        <v>600.00040000000001</v>
      </c>
      <c r="G18" s="75">
        <f>SUM(G9:G17)</f>
        <v>260.78499999999997</v>
      </c>
      <c r="H18" s="75">
        <f>SUM(H9:H17)</f>
        <v>1</v>
      </c>
      <c r="I18" s="75">
        <f>SUM(I9:I17)</f>
        <v>320.03960000000001</v>
      </c>
      <c r="J18" s="75">
        <f>SUM(J9:J17)</f>
        <v>1168.4679999999998</v>
      </c>
      <c r="K18" s="75"/>
      <c r="L18" s="74">
        <f>SUM(L9:L17)</f>
        <v>920.04</v>
      </c>
      <c r="M18" s="69" t="s">
        <v>1</v>
      </c>
      <c r="N18" s="112"/>
      <c r="O18" s="113"/>
      <c r="P18" s="113"/>
      <c r="Q18" s="113"/>
      <c r="R18" s="114"/>
    </row>
    <row r="19" spans="1:19" x14ac:dyDescent="0.3">
      <c r="C19" s="51" t="s">
        <v>114</v>
      </c>
      <c r="F19" s="76">
        <f>F18/$D18</f>
        <v>0.65214599365244996</v>
      </c>
      <c r="G19" s="76">
        <f t="shared" ref="G19:I19" si="1">G18/$D18</f>
        <v>0.28344963262466849</v>
      </c>
      <c r="H19" s="76">
        <f t="shared" si="1"/>
        <v>1.0869092648145733E-3</v>
      </c>
      <c r="I19" s="76">
        <f t="shared" si="1"/>
        <v>0.34785400634755015</v>
      </c>
      <c r="J19" s="77">
        <f>J18/$D18*100</f>
        <v>127.00186948393547</v>
      </c>
      <c r="K19" s="59" t="s">
        <v>227</v>
      </c>
    </row>
    <row r="20" spans="1:19" x14ac:dyDescent="0.3">
      <c r="C20" s="44" t="s">
        <v>60</v>
      </c>
      <c r="F20" s="45">
        <v>0.64</v>
      </c>
      <c r="G20" s="45">
        <v>0.245</v>
      </c>
      <c r="H20" s="45">
        <v>0</v>
      </c>
      <c r="I20" s="45">
        <v>0.3</v>
      </c>
    </row>
    <row r="21" spans="1:19" x14ac:dyDescent="0.3">
      <c r="C21" s="44" t="s">
        <v>61</v>
      </c>
      <c r="F21" s="45">
        <v>0.7</v>
      </c>
      <c r="G21" s="45">
        <v>0.33</v>
      </c>
      <c r="H21" s="45">
        <v>0.01</v>
      </c>
      <c r="I21" s="45">
        <v>0.36</v>
      </c>
    </row>
    <row r="22" spans="1:19" x14ac:dyDescent="0.3">
      <c r="B22" s="51"/>
      <c r="D22" s="51"/>
      <c r="E22" s="51"/>
    </row>
    <row r="23" spans="1:19" x14ac:dyDescent="0.3">
      <c r="B23" s="51"/>
      <c r="C23" s="37" t="s">
        <v>166</v>
      </c>
    </row>
    <row r="24" spans="1:19" ht="72.599999999999994" customHeight="1" x14ac:dyDescent="0.3">
      <c r="B24" s="51"/>
      <c r="C24" s="115" t="s">
        <v>170</v>
      </c>
      <c r="D24" s="115"/>
      <c r="E24" s="115"/>
      <c r="F24" s="115"/>
      <c r="G24" s="115"/>
      <c r="H24" s="115"/>
      <c r="I24" s="115"/>
      <c r="J24" s="115"/>
      <c r="K24" s="115"/>
      <c r="L24" s="105"/>
      <c r="M24" s="105"/>
      <c r="N24" s="105"/>
      <c r="O24" s="105"/>
      <c r="P24" s="105"/>
      <c r="Q24" s="105"/>
      <c r="R24" s="105"/>
      <c r="S24" s="59"/>
    </row>
    <row r="25" spans="1:19" x14ac:dyDescent="0.3">
      <c r="B25" s="51"/>
      <c r="D25" s="51"/>
      <c r="E25" s="51"/>
    </row>
    <row r="26" spans="1:19" s="64" customFormat="1" ht="18" x14ac:dyDescent="0.3">
      <c r="A26" s="63" t="s">
        <v>152</v>
      </c>
      <c r="D26" s="65"/>
      <c r="E26" s="65"/>
      <c r="F26" s="65"/>
    </row>
    <row r="27" spans="1:19" x14ac:dyDescent="0.3">
      <c r="B27" s="51"/>
      <c r="D27" s="51"/>
      <c r="E27" s="51"/>
    </row>
    <row r="28" spans="1:19" ht="18.600000000000001" thickBot="1" x14ac:dyDescent="0.35">
      <c r="B28" s="79" t="s">
        <v>152</v>
      </c>
      <c r="F28" s="67" t="s">
        <v>79</v>
      </c>
      <c r="K28" s="78" t="s">
        <v>159</v>
      </c>
      <c r="L28" s="67" t="s">
        <v>269</v>
      </c>
      <c r="M28" s="67">
        <v>1.1000000000000001</v>
      </c>
    </row>
    <row r="29" spans="1:19" x14ac:dyDescent="0.3">
      <c r="B29" s="69" t="s">
        <v>9</v>
      </c>
      <c r="C29" s="44" t="s">
        <v>10</v>
      </c>
      <c r="D29" s="69" t="s">
        <v>11</v>
      </c>
      <c r="E29" s="69" t="s">
        <v>1</v>
      </c>
      <c r="F29" s="70" t="s">
        <v>81</v>
      </c>
      <c r="G29" s="71" t="s">
        <v>82</v>
      </c>
      <c r="H29" s="70" t="s">
        <v>83</v>
      </c>
      <c r="I29" s="71" t="s">
        <v>84</v>
      </c>
      <c r="J29" s="71" t="s">
        <v>80</v>
      </c>
      <c r="K29" s="71" t="s">
        <v>87</v>
      </c>
      <c r="L29" s="69" t="s">
        <v>11</v>
      </c>
      <c r="M29" s="69" t="s">
        <v>1</v>
      </c>
      <c r="N29" s="106" t="s">
        <v>171</v>
      </c>
      <c r="O29" s="107"/>
      <c r="P29" s="107"/>
      <c r="Q29" s="107"/>
      <c r="R29" s="108"/>
    </row>
    <row r="30" spans="1:19" x14ac:dyDescent="0.3">
      <c r="B30" s="55">
        <v>1</v>
      </c>
      <c r="C30" s="51" t="s">
        <v>27</v>
      </c>
      <c r="D30" s="55">
        <v>180</v>
      </c>
      <c r="E30" s="55" t="s">
        <v>1</v>
      </c>
      <c r="F30" s="61">
        <f>$D30*VLOOKUP($C30,Eisbilanzierung!$A:$F,2,FALSE)</f>
        <v>180</v>
      </c>
      <c r="G30" s="61">
        <f>$D30*VLOOKUP($C30,Eisbilanzierung!$A:$F,3,FALSE)</f>
        <v>0</v>
      </c>
      <c r="H30" s="61">
        <f>$D30*VLOOKUP($C30,Eisbilanzierung!$A:$F,4,FALSE)</f>
        <v>0</v>
      </c>
      <c r="I30" s="61">
        <f>$D30*VLOOKUP($C30,Eisbilanzierung!$A:$F,5,FALSE)</f>
        <v>0</v>
      </c>
      <c r="J30" s="61">
        <f>$D30*VLOOKUP($C30,Eisbilanzierung!$A:$F,6,FALSE)/100</f>
        <v>0</v>
      </c>
      <c r="L30" s="72">
        <f>$M28*D30</f>
        <v>198.00000000000003</v>
      </c>
      <c r="M30" s="72" t="str">
        <f>E30</f>
        <v>g</v>
      </c>
      <c r="N30" s="109"/>
      <c r="O30" s="110"/>
      <c r="P30" s="110"/>
      <c r="Q30" s="110"/>
      <c r="R30" s="111"/>
    </row>
    <row r="31" spans="1:19" x14ac:dyDescent="0.3">
      <c r="B31" s="55">
        <v>2</v>
      </c>
      <c r="C31" s="51" t="s">
        <v>147</v>
      </c>
      <c r="D31" s="55">
        <v>200</v>
      </c>
      <c r="E31" s="55" t="s">
        <v>1</v>
      </c>
      <c r="F31" s="61">
        <f>$D31*VLOOKUP($C31,Eisbilanzierung!$A:$F,2,FALSE)</f>
        <v>172</v>
      </c>
      <c r="G31" s="61">
        <f>$D31*VLOOKUP($C31,Eisbilanzierung!$A:$F,3,FALSE)</f>
        <v>18.399999999999999</v>
      </c>
      <c r="H31" s="61">
        <f>$D31*VLOOKUP($C31,Eisbilanzierung!$A:$F,4,FALSE)</f>
        <v>0.4</v>
      </c>
      <c r="I31" s="61">
        <f>$D31*VLOOKUP($C31,Eisbilanzierung!$A:$F,5,FALSE)</f>
        <v>28.000000000000004</v>
      </c>
      <c r="J31" s="61">
        <f>$D31*VLOOKUP($C31,Eisbilanzierung!$A:$F,6,FALSE)/100</f>
        <v>94</v>
      </c>
      <c r="K31" s="51" t="s">
        <v>168</v>
      </c>
      <c r="L31" s="72">
        <f>$M28*D31</f>
        <v>220.00000000000003</v>
      </c>
      <c r="M31" s="72" t="str">
        <f t="shared" ref="M31:M37" si="2">E31</f>
        <v>g</v>
      </c>
      <c r="N31" s="109"/>
      <c r="O31" s="110"/>
      <c r="P31" s="110"/>
      <c r="Q31" s="110"/>
      <c r="R31" s="111"/>
    </row>
    <row r="32" spans="1:19" x14ac:dyDescent="0.3">
      <c r="B32" s="55">
        <v>3</v>
      </c>
      <c r="C32" s="51" t="s">
        <v>54</v>
      </c>
      <c r="D32" s="55">
        <v>200</v>
      </c>
      <c r="E32" s="55" t="s">
        <v>1</v>
      </c>
      <c r="F32" s="61">
        <f>$D32*VLOOKUP($C32,Eisbilanzierung!$A:$F,2,FALSE)</f>
        <v>176</v>
      </c>
      <c r="G32" s="61">
        <f>$D32*VLOOKUP($C32,Eisbilanzierung!$A:$F,3,FALSE)</f>
        <v>17.600000000000001</v>
      </c>
      <c r="H32" s="61">
        <f>$D32*VLOOKUP($C32,Eisbilanzierung!$A:$F,4,FALSE)</f>
        <v>0.4</v>
      </c>
      <c r="I32" s="61">
        <f>$D32*VLOOKUP($C32,Eisbilanzierung!$A:$F,5,FALSE)</f>
        <v>24</v>
      </c>
      <c r="J32" s="61">
        <f>$D32*VLOOKUP($C32,Eisbilanzierung!$A:$F,6,FALSE)/100</f>
        <v>90</v>
      </c>
      <c r="K32" s="51" t="s">
        <v>169</v>
      </c>
      <c r="L32" s="72">
        <f>$M28*D32</f>
        <v>220.00000000000003</v>
      </c>
      <c r="M32" s="72" t="str">
        <f t="shared" si="2"/>
        <v>g</v>
      </c>
      <c r="N32" s="109"/>
      <c r="O32" s="110"/>
      <c r="P32" s="110"/>
      <c r="Q32" s="110"/>
      <c r="R32" s="111"/>
    </row>
    <row r="33" spans="1:18" x14ac:dyDescent="0.3">
      <c r="B33" s="55">
        <v>4</v>
      </c>
      <c r="C33" s="51" t="s">
        <v>70</v>
      </c>
      <c r="D33" s="72">
        <v>160</v>
      </c>
      <c r="E33" s="55" t="s">
        <v>1</v>
      </c>
      <c r="F33" s="61">
        <f>$D33*VLOOKUP($C33,Eisbilanzierung!$A:$F,2,FALSE)</f>
        <v>0</v>
      </c>
      <c r="G33" s="61">
        <f>$D33*VLOOKUP($C33,Eisbilanzierung!$A:$F,3,FALSE)</f>
        <v>160</v>
      </c>
      <c r="H33" s="61">
        <f>$D33*VLOOKUP($C33,Eisbilanzierung!$A:$F,4,FALSE)</f>
        <v>0</v>
      </c>
      <c r="I33" s="61">
        <f>$D33*VLOOKUP($C33,Eisbilanzierung!$A:$F,5,FALSE)</f>
        <v>160</v>
      </c>
      <c r="J33" s="61">
        <f>$D33*VLOOKUP($C33,Eisbilanzierung!$A:$F,6,FALSE)/100</f>
        <v>648</v>
      </c>
      <c r="L33" s="72">
        <f>$M28*D33</f>
        <v>176</v>
      </c>
      <c r="M33" s="72" t="str">
        <f t="shared" si="2"/>
        <v>g</v>
      </c>
      <c r="N33" s="109"/>
      <c r="O33" s="110"/>
      <c r="P33" s="110"/>
      <c r="Q33" s="110"/>
      <c r="R33" s="111"/>
    </row>
    <row r="34" spans="1:18" x14ac:dyDescent="0.3">
      <c r="B34" s="55">
        <v>5</v>
      </c>
      <c r="C34" s="51" t="s">
        <v>4</v>
      </c>
      <c r="D34" s="72">
        <v>30</v>
      </c>
      <c r="E34" s="55" t="s">
        <v>1</v>
      </c>
      <c r="F34" s="61">
        <f>$D34*VLOOKUP($C34,Eisbilanzierung!$A:$F,2,FALSE)</f>
        <v>0</v>
      </c>
      <c r="G34" s="61">
        <f>$D34*VLOOKUP($C34,Eisbilanzierung!$A:$F,3,FALSE)</f>
        <v>28.5</v>
      </c>
      <c r="H34" s="61">
        <f>$D34*VLOOKUP($C34,Eisbilanzierung!$A:$F,4,FALSE)</f>
        <v>0</v>
      </c>
      <c r="I34" s="61">
        <f>$D34*VLOOKUP($C34,Eisbilanzierung!$A:$F,5,FALSE)</f>
        <v>30</v>
      </c>
      <c r="J34" s="61">
        <f>$D34*VLOOKUP($C34,Eisbilanzierung!$A:$F,6,FALSE)/100</f>
        <v>115.8</v>
      </c>
      <c r="L34" s="72">
        <f>$M28*D34</f>
        <v>33</v>
      </c>
      <c r="M34" s="72" t="str">
        <f t="shared" si="2"/>
        <v>g</v>
      </c>
      <c r="N34" s="109"/>
      <c r="O34" s="110"/>
      <c r="P34" s="110"/>
      <c r="Q34" s="110"/>
      <c r="R34" s="111"/>
    </row>
    <row r="35" spans="1:18" x14ac:dyDescent="0.3">
      <c r="B35" s="55">
        <v>6</v>
      </c>
      <c r="C35" s="51" t="s">
        <v>2</v>
      </c>
      <c r="D35" s="72">
        <v>12</v>
      </c>
      <c r="E35" s="55" t="s">
        <v>1</v>
      </c>
      <c r="F35" s="61">
        <f>$D35*VLOOKUP($C35,Eisbilanzierung!$A:$F,2,FALSE)</f>
        <v>0.24</v>
      </c>
      <c r="G35" s="61">
        <f>$D35*VLOOKUP($C35,Eisbilanzierung!$A:$F,3,FALSE)</f>
        <v>6.18</v>
      </c>
      <c r="H35" s="61">
        <f>$D35*VLOOKUP($C35,Eisbilanzierung!$A:$F,4,FALSE)</f>
        <v>0.10799999999999998</v>
      </c>
      <c r="I35" s="61">
        <f>$D35*VLOOKUP($C35,Eisbilanzierung!$A:$F,5,FALSE)</f>
        <v>11.76</v>
      </c>
      <c r="J35" s="61">
        <f>$D35*VLOOKUP($C35,Eisbilanzierung!$A:$F,6,FALSE)/100</f>
        <v>44.16</v>
      </c>
      <c r="L35" s="72">
        <f>$M28*D35</f>
        <v>13.200000000000001</v>
      </c>
      <c r="M35" s="72" t="str">
        <f t="shared" si="2"/>
        <v>g</v>
      </c>
      <c r="N35" s="109"/>
      <c r="O35" s="110"/>
      <c r="P35" s="110"/>
      <c r="Q35" s="110"/>
      <c r="R35" s="111"/>
    </row>
    <row r="36" spans="1:18" x14ac:dyDescent="0.3">
      <c r="B36" s="55">
        <v>7</v>
      </c>
      <c r="C36" s="51" t="s">
        <v>0</v>
      </c>
      <c r="D36" s="72">
        <v>12</v>
      </c>
      <c r="E36" s="55" t="s">
        <v>1</v>
      </c>
      <c r="F36" s="61">
        <f>$D36*VLOOKUP($C36,Eisbilanzierung!$A:$F,2,FALSE)</f>
        <v>0</v>
      </c>
      <c r="G36" s="61">
        <f>$D36*VLOOKUP($C36,Eisbilanzierung!$A:$F,3,FALSE)</f>
        <v>0</v>
      </c>
      <c r="H36" s="61">
        <f>$D36*VLOOKUP($C36,Eisbilanzierung!$A:$F,4,FALSE)</f>
        <v>0</v>
      </c>
      <c r="I36" s="61">
        <f>$D36*VLOOKUP($C36,Eisbilanzierung!$A:$F,5,FALSE)</f>
        <v>12</v>
      </c>
      <c r="J36" s="61">
        <f>$D36*VLOOKUP($C36,Eisbilanzierung!$A:$F,6,FALSE)/100</f>
        <v>25.2</v>
      </c>
      <c r="L36" s="72">
        <f>$M28*D36</f>
        <v>13.200000000000001</v>
      </c>
      <c r="M36" s="72" t="str">
        <f t="shared" si="2"/>
        <v>g</v>
      </c>
      <c r="N36" s="109"/>
      <c r="O36" s="110"/>
      <c r="P36" s="110"/>
      <c r="Q36" s="110"/>
      <c r="R36" s="111"/>
    </row>
    <row r="37" spans="1:18" x14ac:dyDescent="0.3">
      <c r="B37" s="55">
        <v>8</v>
      </c>
      <c r="C37" s="51" t="s">
        <v>47</v>
      </c>
      <c r="D37" s="72">
        <v>24</v>
      </c>
      <c r="E37" s="55" t="s">
        <v>1</v>
      </c>
      <c r="F37" s="61">
        <f>$D37*VLOOKUP($C37,Eisbilanzierung!$A:$F,2,FALSE)</f>
        <v>0</v>
      </c>
      <c r="G37" s="61">
        <f>$D37*VLOOKUP($C37,Eisbilanzierung!$A:$F,3,FALSE)</f>
        <v>21.96</v>
      </c>
      <c r="H37" s="61">
        <f>$D37*VLOOKUP($C37,Eisbilanzierung!$A:$F,4,FALSE)</f>
        <v>0</v>
      </c>
      <c r="I37" s="61">
        <f>$D37*VLOOKUP($C37,Eisbilanzierung!$A:$F,5,FALSE)</f>
        <v>24</v>
      </c>
      <c r="J37" s="61">
        <f>$D37*VLOOKUP($C37,Eisbilanzierung!$A:$F,6,FALSE)/100</f>
        <v>87.84</v>
      </c>
      <c r="L37" s="72">
        <f>$M28*D37</f>
        <v>26.400000000000002</v>
      </c>
      <c r="M37" s="72" t="str">
        <f t="shared" si="2"/>
        <v>g</v>
      </c>
      <c r="N37" s="109"/>
      <c r="O37" s="110"/>
      <c r="P37" s="110"/>
      <c r="Q37" s="110"/>
      <c r="R37" s="111"/>
    </row>
    <row r="38" spans="1:18" x14ac:dyDescent="0.3">
      <c r="B38" s="55">
        <v>9</v>
      </c>
      <c r="C38" s="51" t="s">
        <v>86</v>
      </c>
      <c r="D38" s="72">
        <v>5</v>
      </c>
      <c r="E38" s="55" t="s">
        <v>1</v>
      </c>
      <c r="F38" s="61">
        <f>$D38*VLOOKUP($C38,Eisbilanzierung!$A:$F,2,FALSE)</f>
        <v>4.5</v>
      </c>
      <c r="G38" s="61">
        <f>$D38*VLOOKUP($C38,Eisbilanzierung!$A:$F,3,FALSE)</f>
        <v>0.17500000000000002</v>
      </c>
      <c r="H38" s="61">
        <f>$D38*VLOOKUP($C38,Eisbilanzierung!$A:$F,4,FALSE)</f>
        <v>2.5000000000000001E-2</v>
      </c>
      <c r="I38" s="61">
        <f>$D38*VLOOKUP($C38,Eisbilanzierung!$A:$F,5,FALSE)</f>
        <v>0.49999999999999989</v>
      </c>
      <c r="J38" s="61">
        <f>$D38*VLOOKUP($C38,Eisbilanzierung!$A:$F,6,FALSE)/100</f>
        <v>1.85</v>
      </c>
      <c r="L38" s="72">
        <f>$M28*D38</f>
        <v>5.5</v>
      </c>
      <c r="M38" s="72" t="str">
        <f>E36</f>
        <v>g</v>
      </c>
      <c r="N38" s="109"/>
      <c r="O38" s="110"/>
      <c r="P38" s="110"/>
      <c r="Q38" s="110"/>
      <c r="R38" s="111"/>
    </row>
    <row r="39" spans="1:18" ht="15" thickBot="1" x14ac:dyDescent="0.35">
      <c r="B39" s="55">
        <v>10</v>
      </c>
      <c r="C39" s="51" t="s">
        <v>120</v>
      </c>
      <c r="D39" s="73">
        <v>0.04</v>
      </c>
      <c r="E39" s="55" t="s">
        <v>1</v>
      </c>
      <c r="F39" s="61">
        <f>$D39*VLOOKUP($C39,Eisbilanzierung!$A:$F,2,FALSE)</f>
        <v>4.0000000000000002E-4</v>
      </c>
      <c r="G39" s="61">
        <f>$D39*VLOOKUP($C39,Eisbilanzierung!$A:$F,3,FALSE)</f>
        <v>0</v>
      </c>
      <c r="H39" s="61">
        <f>$D39*VLOOKUP($C39,Eisbilanzierung!$A:$F,4,FALSE)</f>
        <v>0</v>
      </c>
      <c r="I39" s="61">
        <f>$D39*VLOOKUP($C39,Eisbilanzierung!$A:$F,5,FALSE)</f>
        <v>3.9600000000000003E-2</v>
      </c>
      <c r="J39" s="61">
        <f>$D39*VLOOKUP($C39,Eisbilanzierung!$A:$F,6,FALSE)/100</f>
        <v>0</v>
      </c>
      <c r="K39" s="51" t="s">
        <v>167</v>
      </c>
      <c r="L39" s="72">
        <f>$M28*D39</f>
        <v>4.4000000000000004E-2</v>
      </c>
      <c r="M39" s="72" t="str">
        <f>E37</f>
        <v>g</v>
      </c>
      <c r="N39" s="112"/>
      <c r="O39" s="113"/>
      <c r="P39" s="113"/>
      <c r="Q39" s="113"/>
      <c r="R39" s="114"/>
    </row>
    <row r="40" spans="1:18" x14ac:dyDescent="0.3">
      <c r="B40" s="69"/>
      <c r="C40" s="44" t="s">
        <v>7</v>
      </c>
      <c r="D40" s="74">
        <f>SUM(D30:D39)</f>
        <v>823.04</v>
      </c>
      <c r="E40" s="69" t="s">
        <v>1</v>
      </c>
      <c r="F40" s="75">
        <f>SUM(F30:F39)</f>
        <v>532.74040000000002</v>
      </c>
      <c r="G40" s="75">
        <f t="shared" ref="G40:I40" si="3">SUM(G30:G39)</f>
        <v>252.81500000000003</v>
      </c>
      <c r="H40" s="75">
        <f t="shared" si="3"/>
        <v>0.93300000000000005</v>
      </c>
      <c r="I40" s="75">
        <f t="shared" si="3"/>
        <v>290.2996</v>
      </c>
      <c r="J40" s="75">
        <f>SUM(J30:J39)</f>
        <v>1106.8499999999999</v>
      </c>
      <c r="K40" s="75"/>
      <c r="L40" s="74">
        <f>SUM(L30:L39)</f>
        <v>905.34400000000016</v>
      </c>
      <c r="M40" s="69" t="s">
        <v>1</v>
      </c>
    </row>
    <row r="41" spans="1:18" x14ac:dyDescent="0.3">
      <c r="C41" s="51" t="s">
        <v>114</v>
      </c>
      <c r="F41" s="76">
        <f>F40/$D40</f>
        <v>0.64728372861586325</v>
      </c>
      <c r="G41" s="76">
        <f t="shared" ref="G41:I41" si="4">G40/$D40</f>
        <v>0.3071721909020218</v>
      </c>
      <c r="H41" s="76">
        <f t="shared" si="4"/>
        <v>1.1336022550544325E-3</v>
      </c>
      <c r="I41" s="76">
        <f t="shared" si="4"/>
        <v>0.35271627138413686</v>
      </c>
      <c r="J41" s="77">
        <f>J40/$D40*100</f>
        <v>134.48313569206843</v>
      </c>
      <c r="K41" s="59" t="s">
        <v>227</v>
      </c>
    </row>
    <row r="42" spans="1:18" x14ac:dyDescent="0.3">
      <c r="C42" s="44" t="s">
        <v>60</v>
      </c>
      <c r="F42" s="45">
        <v>0.64</v>
      </c>
      <c r="G42" s="45">
        <v>0.245</v>
      </c>
      <c r="H42" s="45">
        <v>0</v>
      </c>
      <c r="I42" s="45">
        <v>0.3</v>
      </c>
    </row>
    <row r="43" spans="1:18" x14ac:dyDescent="0.3">
      <c r="C43" s="44" t="s">
        <v>61</v>
      </c>
      <c r="F43" s="45">
        <v>0.7</v>
      </c>
      <c r="G43" s="45">
        <v>0.33</v>
      </c>
      <c r="H43" s="45">
        <v>0.01</v>
      </c>
      <c r="I43" s="45">
        <v>0.36</v>
      </c>
    </row>
    <row r="45" spans="1:18" x14ac:dyDescent="0.3">
      <c r="B45" s="51"/>
    </row>
    <row r="46" spans="1:18" s="64" customFormat="1" ht="18" x14ac:dyDescent="0.3">
      <c r="A46" s="63" t="s">
        <v>78</v>
      </c>
      <c r="D46" s="65"/>
      <c r="E46" s="65"/>
      <c r="F46" s="65"/>
    </row>
    <row r="47" spans="1:18" x14ac:dyDescent="0.3">
      <c r="B47" s="51"/>
    </row>
    <row r="48" spans="1:18" ht="18.600000000000001" thickBot="1" x14ac:dyDescent="0.35">
      <c r="B48" s="79" t="s">
        <v>207</v>
      </c>
      <c r="F48" s="67" t="s">
        <v>79</v>
      </c>
      <c r="K48" s="68" t="s">
        <v>140</v>
      </c>
      <c r="L48" s="67" t="s">
        <v>269</v>
      </c>
      <c r="M48" s="67">
        <v>1.2</v>
      </c>
    </row>
    <row r="49" spans="2:18" x14ac:dyDescent="0.3">
      <c r="B49" s="69" t="s">
        <v>9</v>
      </c>
      <c r="C49" s="44" t="s">
        <v>10</v>
      </c>
      <c r="D49" s="69" t="s">
        <v>11</v>
      </c>
      <c r="E49" s="69" t="s">
        <v>1</v>
      </c>
      <c r="F49" s="70" t="s">
        <v>81</v>
      </c>
      <c r="G49" s="71" t="s">
        <v>82</v>
      </c>
      <c r="H49" s="70" t="s">
        <v>83</v>
      </c>
      <c r="I49" s="71" t="s">
        <v>84</v>
      </c>
      <c r="J49" s="71" t="s">
        <v>80</v>
      </c>
      <c r="K49" s="71" t="s">
        <v>87</v>
      </c>
      <c r="L49" s="69" t="s">
        <v>11</v>
      </c>
      <c r="M49" s="69" t="s">
        <v>1</v>
      </c>
      <c r="N49" s="106" t="s">
        <v>172</v>
      </c>
      <c r="O49" s="107"/>
      <c r="P49" s="107"/>
      <c r="Q49" s="107"/>
      <c r="R49" s="108"/>
    </row>
    <row r="50" spans="2:18" x14ac:dyDescent="0.3">
      <c r="B50" s="55">
        <v>1</v>
      </c>
      <c r="C50" s="51" t="s">
        <v>27</v>
      </c>
      <c r="D50" s="55">
        <v>172</v>
      </c>
      <c r="E50" s="55" t="s">
        <v>1</v>
      </c>
      <c r="F50" s="61">
        <f>$D50*VLOOKUP($C50,Eisbilanzierung!$A:$F,2,FALSE)</f>
        <v>172</v>
      </c>
      <c r="G50" s="61">
        <f>$D50*VLOOKUP($C50,Eisbilanzierung!$A:$F,3,FALSE)</f>
        <v>0</v>
      </c>
      <c r="H50" s="61">
        <f>$D50*VLOOKUP($C50,Eisbilanzierung!$A:$F,4,FALSE)</f>
        <v>0</v>
      </c>
      <c r="I50" s="61">
        <f>$D50*VLOOKUP($C50,Eisbilanzierung!$A:$F,5,FALSE)</f>
        <v>0</v>
      </c>
      <c r="J50" s="61">
        <f>$D50*VLOOKUP($C50,Eisbilanzierung!$A:$F,6,FALSE)/100</f>
        <v>0</v>
      </c>
      <c r="L50" s="72">
        <f>$M48*D50</f>
        <v>206.4</v>
      </c>
      <c r="M50" s="72" t="str">
        <f>E50</f>
        <v>g</v>
      </c>
      <c r="N50" s="109"/>
      <c r="O50" s="110"/>
      <c r="P50" s="110"/>
      <c r="Q50" s="110"/>
      <c r="R50" s="111"/>
    </row>
    <row r="51" spans="2:18" x14ac:dyDescent="0.3">
      <c r="B51" s="55">
        <v>2</v>
      </c>
      <c r="C51" s="51" t="s">
        <v>77</v>
      </c>
      <c r="D51" s="55">
        <v>400</v>
      </c>
      <c r="E51" s="55" t="s">
        <v>1</v>
      </c>
      <c r="F51" s="61">
        <f>$D51*VLOOKUP($C51,Eisbilanzierung!$A:$F,2,FALSE)</f>
        <v>360</v>
      </c>
      <c r="G51" s="61">
        <f>$D51*VLOOKUP($C51,Eisbilanzierung!$A:$F,3,FALSE)</f>
        <v>21.6</v>
      </c>
      <c r="H51" s="61">
        <f>$D51*VLOOKUP($C51,Eisbilanzierung!$A:$F,4,FALSE)</f>
        <v>1.6</v>
      </c>
      <c r="I51" s="61">
        <f>$D51*VLOOKUP($C51,Eisbilanzierung!$A:$F,5,FALSE)</f>
        <v>39.999999999999993</v>
      </c>
      <c r="J51" s="61">
        <f>$D51*VLOOKUP($C51,Eisbilanzierung!$A:$F,6,FALSE)/100</f>
        <v>128</v>
      </c>
      <c r="L51" s="72">
        <f>$M48*D51</f>
        <v>480</v>
      </c>
      <c r="M51" s="72" t="str">
        <f t="shared" ref="M51:M57" si="5">E51</f>
        <v>g</v>
      </c>
      <c r="N51" s="109"/>
      <c r="O51" s="110"/>
      <c r="P51" s="110"/>
      <c r="Q51" s="110"/>
      <c r="R51" s="111"/>
    </row>
    <row r="52" spans="2:18" x14ac:dyDescent="0.3">
      <c r="B52" s="55">
        <v>3</v>
      </c>
      <c r="C52" s="51" t="s">
        <v>70</v>
      </c>
      <c r="D52" s="55">
        <v>114</v>
      </c>
      <c r="E52" s="55" t="s">
        <v>1</v>
      </c>
      <c r="F52" s="61">
        <f>$D52*VLOOKUP($C52,Eisbilanzierung!$A:$F,2,FALSE)</f>
        <v>0</v>
      </c>
      <c r="G52" s="61">
        <f>$D52*VLOOKUP($C52,Eisbilanzierung!$A:$F,3,FALSE)</f>
        <v>114</v>
      </c>
      <c r="H52" s="61">
        <f>$D52*VLOOKUP($C52,Eisbilanzierung!$A:$F,4,FALSE)</f>
        <v>0</v>
      </c>
      <c r="I52" s="61">
        <f>$D52*VLOOKUP($C52,Eisbilanzierung!$A:$F,5,FALSE)</f>
        <v>114</v>
      </c>
      <c r="J52" s="61">
        <f>$D52*VLOOKUP($C52,Eisbilanzierung!$A:$F,6,FALSE)/100</f>
        <v>461.7</v>
      </c>
      <c r="K52" s="51" t="s">
        <v>94</v>
      </c>
      <c r="L52" s="72">
        <f>$M48*D52</f>
        <v>136.79999999999998</v>
      </c>
      <c r="M52" s="72" t="str">
        <f t="shared" si="5"/>
        <v>g</v>
      </c>
      <c r="N52" s="109"/>
      <c r="O52" s="110"/>
      <c r="P52" s="110"/>
      <c r="Q52" s="110"/>
      <c r="R52" s="111"/>
    </row>
    <row r="53" spans="2:18" x14ac:dyDescent="0.3">
      <c r="B53" s="55">
        <v>4</v>
      </c>
      <c r="C53" s="51" t="s">
        <v>4</v>
      </c>
      <c r="D53" s="72">
        <v>30</v>
      </c>
      <c r="E53" s="55" t="s">
        <v>1</v>
      </c>
      <c r="F53" s="61">
        <f>$D53*VLOOKUP($C53,Eisbilanzierung!$A:$F,2,FALSE)</f>
        <v>0</v>
      </c>
      <c r="G53" s="61">
        <f>$D53*VLOOKUP($C53,Eisbilanzierung!$A:$F,3,FALSE)</f>
        <v>28.5</v>
      </c>
      <c r="H53" s="61">
        <f>$D53*VLOOKUP($C53,Eisbilanzierung!$A:$F,4,FALSE)</f>
        <v>0</v>
      </c>
      <c r="I53" s="61">
        <f>$D53*VLOOKUP($C53,Eisbilanzierung!$A:$F,5,FALSE)</f>
        <v>30</v>
      </c>
      <c r="J53" s="61">
        <f>$D53*VLOOKUP($C53,Eisbilanzierung!$A:$F,6,FALSE)/100</f>
        <v>115.8</v>
      </c>
      <c r="L53" s="72">
        <f>$M48*D53</f>
        <v>36</v>
      </c>
      <c r="M53" s="72" t="str">
        <f t="shared" si="5"/>
        <v>g</v>
      </c>
      <c r="N53" s="109"/>
      <c r="O53" s="110"/>
      <c r="P53" s="110"/>
      <c r="Q53" s="110"/>
      <c r="R53" s="111"/>
    </row>
    <row r="54" spans="2:18" x14ac:dyDescent="0.3">
      <c r="B54" s="55">
        <v>5</v>
      </c>
      <c r="C54" s="51" t="s">
        <v>2</v>
      </c>
      <c r="D54" s="72">
        <v>12</v>
      </c>
      <c r="E54" s="55" t="s">
        <v>1</v>
      </c>
      <c r="F54" s="61">
        <f>$D54*VLOOKUP($C54,Eisbilanzierung!$A:$F,2,FALSE)</f>
        <v>0.24</v>
      </c>
      <c r="G54" s="61">
        <f>$D54*VLOOKUP($C54,Eisbilanzierung!$A:$F,3,FALSE)</f>
        <v>6.18</v>
      </c>
      <c r="H54" s="61">
        <f>$D54*VLOOKUP($C54,Eisbilanzierung!$A:$F,4,FALSE)</f>
        <v>0.10799999999999998</v>
      </c>
      <c r="I54" s="61">
        <f>$D54*VLOOKUP($C54,Eisbilanzierung!$A:$F,5,FALSE)</f>
        <v>11.76</v>
      </c>
      <c r="J54" s="61">
        <f>$D54*VLOOKUP($C54,Eisbilanzierung!$A:$F,6,FALSE)/100</f>
        <v>44.16</v>
      </c>
      <c r="L54" s="72">
        <f>$M48*D54</f>
        <v>14.399999999999999</v>
      </c>
      <c r="M54" s="72" t="str">
        <f t="shared" si="5"/>
        <v>g</v>
      </c>
      <c r="N54" s="109"/>
      <c r="O54" s="110"/>
      <c r="P54" s="110"/>
      <c r="Q54" s="110"/>
      <c r="R54" s="111"/>
    </row>
    <row r="55" spans="2:18" x14ac:dyDescent="0.3">
      <c r="B55" s="55">
        <v>6</v>
      </c>
      <c r="C55" s="51" t="s">
        <v>0</v>
      </c>
      <c r="D55" s="72">
        <v>12</v>
      </c>
      <c r="E55" s="55" t="s">
        <v>1</v>
      </c>
      <c r="F55" s="61">
        <f>$D55*VLOOKUP($C55,Eisbilanzierung!$A:$F,2,FALSE)</f>
        <v>0</v>
      </c>
      <c r="G55" s="61">
        <f>$D55*VLOOKUP($C55,Eisbilanzierung!$A:$F,3,FALSE)</f>
        <v>0</v>
      </c>
      <c r="H55" s="61">
        <f>$D55*VLOOKUP($C55,Eisbilanzierung!$A:$F,4,FALSE)</f>
        <v>0</v>
      </c>
      <c r="I55" s="61">
        <f>$D55*VLOOKUP($C55,Eisbilanzierung!$A:$F,5,FALSE)</f>
        <v>12</v>
      </c>
      <c r="J55" s="61">
        <f>$D55*VLOOKUP($C55,Eisbilanzierung!$A:$F,6,FALSE)/100</f>
        <v>25.2</v>
      </c>
      <c r="L55" s="72">
        <f>$M48*D55</f>
        <v>14.399999999999999</v>
      </c>
      <c r="M55" s="72" t="str">
        <f t="shared" si="5"/>
        <v>g</v>
      </c>
      <c r="N55" s="109"/>
      <c r="O55" s="110"/>
      <c r="P55" s="110"/>
      <c r="Q55" s="110"/>
      <c r="R55" s="111"/>
    </row>
    <row r="56" spans="2:18" x14ac:dyDescent="0.3">
      <c r="B56" s="55">
        <v>7</v>
      </c>
      <c r="C56" s="51" t="s">
        <v>47</v>
      </c>
      <c r="D56" s="72">
        <v>24</v>
      </c>
      <c r="E56" s="55" t="s">
        <v>1</v>
      </c>
      <c r="F56" s="61">
        <f>$D56*VLOOKUP($C56,Eisbilanzierung!$A:$F,2,FALSE)</f>
        <v>0</v>
      </c>
      <c r="G56" s="61">
        <f>$D56*VLOOKUP($C56,Eisbilanzierung!$A:$F,3,FALSE)</f>
        <v>21.96</v>
      </c>
      <c r="H56" s="61">
        <f>$D56*VLOOKUP($C56,Eisbilanzierung!$A:$F,4,FALSE)</f>
        <v>0</v>
      </c>
      <c r="I56" s="61">
        <f>$D56*VLOOKUP($C56,Eisbilanzierung!$A:$F,5,FALSE)</f>
        <v>24</v>
      </c>
      <c r="J56" s="61">
        <f>$D56*VLOOKUP($C56,Eisbilanzierung!$A:$F,6,FALSE)/100</f>
        <v>87.84</v>
      </c>
      <c r="L56" s="72">
        <f>$M48*D56</f>
        <v>28.799999999999997</v>
      </c>
      <c r="M56" s="72" t="str">
        <f t="shared" si="5"/>
        <v>g</v>
      </c>
      <c r="N56" s="109"/>
      <c r="O56" s="110"/>
      <c r="P56" s="110"/>
      <c r="Q56" s="110"/>
      <c r="R56" s="111"/>
    </row>
    <row r="57" spans="2:18" x14ac:dyDescent="0.3">
      <c r="B57" s="55">
        <v>8</v>
      </c>
      <c r="C57" s="51" t="s">
        <v>86</v>
      </c>
      <c r="D57" s="72"/>
      <c r="E57" s="55" t="s">
        <v>1</v>
      </c>
      <c r="F57" s="61">
        <f>$D57*VLOOKUP($C57,Eisbilanzierung!$A:$F,2,FALSE)</f>
        <v>0</v>
      </c>
      <c r="G57" s="61">
        <f>$D57*VLOOKUP($C57,Eisbilanzierung!$A:$F,3,FALSE)</f>
        <v>0</v>
      </c>
      <c r="H57" s="61">
        <f>$D57*VLOOKUP($C57,Eisbilanzierung!$A:$F,4,FALSE)</f>
        <v>0</v>
      </c>
      <c r="I57" s="61">
        <f>$D57*VLOOKUP($C57,Eisbilanzierung!$A:$F,5,FALSE)</f>
        <v>0</v>
      </c>
      <c r="J57" s="61">
        <f>$D57*VLOOKUP($C57,Eisbilanzierung!$A:$F,6,FALSE)/100</f>
        <v>0</v>
      </c>
      <c r="K57" s="51" t="s">
        <v>164</v>
      </c>
      <c r="L57" s="72">
        <f>$M48*D57</f>
        <v>0</v>
      </c>
      <c r="M57" s="72" t="str">
        <f t="shared" si="5"/>
        <v>g</v>
      </c>
      <c r="N57" s="109"/>
      <c r="O57" s="110"/>
      <c r="P57" s="110"/>
      <c r="Q57" s="110"/>
      <c r="R57" s="111"/>
    </row>
    <row r="58" spans="2:18" x14ac:dyDescent="0.3">
      <c r="B58" s="55">
        <v>9</v>
      </c>
      <c r="C58" s="51" t="s">
        <v>120</v>
      </c>
      <c r="D58" s="73">
        <v>0.04</v>
      </c>
      <c r="E58" s="55" t="s">
        <v>1</v>
      </c>
      <c r="F58" s="61">
        <f>$D58*VLOOKUP($C58,Eisbilanzierung!$A:$F,2,FALSE)</f>
        <v>4.0000000000000002E-4</v>
      </c>
      <c r="G58" s="61">
        <f>$D58*VLOOKUP($C58,Eisbilanzierung!$A:$F,3,FALSE)</f>
        <v>0</v>
      </c>
      <c r="H58" s="61">
        <f>$D58*VLOOKUP($C58,Eisbilanzierung!$A:$F,4,FALSE)</f>
        <v>0</v>
      </c>
      <c r="I58" s="61">
        <f>$D58*VLOOKUP($C58,Eisbilanzierung!$A:$F,5,FALSE)</f>
        <v>3.9600000000000003E-2</v>
      </c>
      <c r="J58" s="61">
        <f>$D58*VLOOKUP($C58,Eisbilanzierung!$A:$F,6,FALSE)/100</f>
        <v>0</v>
      </c>
      <c r="K58" s="51" t="s">
        <v>167</v>
      </c>
      <c r="L58" s="72">
        <f>$M48*D58</f>
        <v>4.8000000000000001E-2</v>
      </c>
      <c r="M58" s="72" t="str">
        <f>E56</f>
        <v>g</v>
      </c>
      <c r="N58" s="109"/>
      <c r="O58" s="110"/>
      <c r="P58" s="110"/>
      <c r="Q58" s="110"/>
      <c r="R58" s="111"/>
    </row>
    <row r="59" spans="2:18" ht="15" thickBot="1" x14ac:dyDescent="0.35">
      <c r="B59" s="69"/>
      <c r="C59" s="44" t="s">
        <v>7</v>
      </c>
      <c r="D59" s="74">
        <f>SUM(D50:D58)</f>
        <v>764.04</v>
      </c>
      <c r="E59" s="69" t="s">
        <v>1</v>
      </c>
      <c r="F59" s="75">
        <f>SUM(F50:F58)</f>
        <v>532.24040000000002</v>
      </c>
      <c r="G59" s="75">
        <f t="shared" ref="G59:I59" si="6">SUM(G50:G58)</f>
        <v>192.24</v>
      </c>
      <c r="H59" s="75">
        <f t="shared" si="6"/>
        <v>1.7080000000000002</v>
      </c>
      <c r="I59" s="75">
        <f t="shared" si="6"/>
        <v>231.7996</v>
      </c>
      <c r="J59" s="75">
        <f>SUM(J50:J58)</f>
        <v>862.7</v>
      </c>
      <c r="K59" s="75"/>
      <c r="L59" s="74">
        <f>SUM(L50:L58)</f>
        <v>916.84799999999984</v>
      </c>
      <c r="M59" s="69" t="s">
        <v>1</v>
      </c>
      <c r="N59" s="112"/>
      <c r="O59" s="113"/>
      <c r="P59" s="113"/>
      <c r="Q59" s="113"/>
      <c r="R59" s="114"/>
    </row>
    <row r="60" spans="2:18" x14ac:dyDescent="0.3">
      <c r="C60" s="51" t="s">
        <v>114</v>
      </c>
      <c r="F60" s="76">
        <f>F59/$D59</f>
        <v>0.69661326632113507</v>
      </c>
      <c r="G60" s="76">
        <f t="shared" ref="G60:I60" si="7">G59/$D59</f>
        <v>0.25160986335793939</v>
      </c>
      <c r="H60" s="76">
        <f t="shared" si="7"/>
        <v>2.2354850531385796E-3</v>
      </c>
      <c r="I60" s="76">
        <f t="shared" si="7"/>
        <v>0.30338673367886498</v>
      </c>
      <c r="J60" s="77">
        <f>J59/$D59*100</f>
        <v>112.91293649547146</v>
      </c>
      <c r="K60" s="59" t="s">
        <v>227</v>
      </c>
    </row>
    <row r="61" spans="2:18" x14ac:dyDescent="0.3">
      <c r="C61" s="44" t="s">
        <v>60</v>
      </c>
      <c r="F61" s="45">
        <v>0.64</v>
      </c>
      <c r="G61" s="45">
        <v>0.245</v>
      </c>
      <c r="H61" s="45">
        <v>0</v>
      </c>
      <c r="I61" s="45">
        <v>0.3</v>
      </c>
    </row>
    <row r="62" spans="2:18" x14ac:dyDescent="0.3">
      <c r="C62" s="44" t="s">
        <v>61</v>
      </c>
      <c r="F62" s="45">
        <v>0.7</v>
      </c>
      <c r="G62" s="45">
        <v>0.33</v>
      </c>
      <c r="H62" s="45">
        <v>0.01</v>
      </c>
      <c r="I62" s="45">
        <v>0.36</v>
      </c>
    </row>
    <row r="64" spans="2:18" x14ac:dyDescent="0.3">
      <c r="B64" s="51"/>
    </row>
    <row r="65" spans="1:18" s="64" customFormat="1" ht="18" x14ac:dyDescent="0.3">
      <c r="A65" s="63" t="s">
        <v>187</v>
      </c>
      <c r="D65" s="65"/>
      <c r="E65" s="65"/>
      <c r="F65" s="65"/>
    </row>
    <row r="66" spans="1:18" x14ac:dyDescent="0.3">
      <c r="B66" s="51"/>
    </row>
    <row r="67" spans="1:18" ht="12.6" customHeight="1" x14ac:dyDescent="0.3">
      <c r="B67" s="37" t="s">
        <v>160</v>
      </c>
      <c r="D67" s="30" t="s">
        <v>188</v>
      </c>
      <c r="E67" s="51"/>
    </row>
    <row r="68" spans="1:18" x14ac:dyDescent="0.3">
      <c r="B68" s="51"/>
    </row>
    <row r="69" spans="1:18" ht="18.600000000000001" thickBot="1" x14ac:dyDescent="0.35">
      <c r="B69" s="79" t="s">
        <v>189</v>
      </c>
      <c r="F69" s="67" t="s">
        <v>79</v>
      </c>
      <c r="K69" s="68" t="s">
        <v>140</v>
      </c>
      <c r="L69" s="67" t="s">
        <v>269</v>
      </c>
      <c r="M69" s="67">
        <v>1</v>
      </c>
    </row>
    <row r="70" spans="1:18" x14ac:dyDescent="0.3">
      <c r="B70" s="69" t="s">
        <v>9</v>
      </c>
      <c r="C70" s="44" t="s">
        <v>10</v>
      </c>
      <c r="D70" s="69" t="s">
        <v>11</v>
      </c>
      <c r="E70" s="69" t="s">
        <v>1</v>
      </c>
      <c r="F70" s="70" t="s">
        <v>81</v>
      </c>
      <c r="G70" s="71" t="s">
        <v>82</v>
      </c>
      <c r="H70" s="70" t="s">
        <v>83</v>
      </c>
      <c r="I70" s="71" t="s">
        <v>84</v>
      </c>
      <c r="J70" s="71" t="s">
        <v>80</v>
      </c>
      <c r="K70" s="71" t="s">
        <v>87</v>
      </c>
      <c r="L70" s="69" t="s">
        <v>11</v>
      </c>
      <c r="M70" s="69" t="s">
        <v>1</v>
      </c>
      <c r="N70" s="106" t="s">
        <v>191</v>
      </c>
      <c r="O70" s="107"/>
      <c r="P70" s="107"/>
      <c r="Q70" s="107"/>
      <c r="R70" s="108"/>
    </row>
    <row r="71" spans="1:18" x14ac:dyDescent="0.3">
      <c r="B71" s="55">
        <v>1</v>
      </c>
      <c r="C71" s="51" t="s">
        <v>27</v>
      </c>
      <c r="D71" s="55">
        <v>300</v>
      </c>
      <c r="E71" s="55" t="s">
        <v>1</v>
      </c>
      <c r="F71" s="61">
        <f>$D71*VLOOKUP($C71,Eisbilanzierung!$A:$F,2,FALSE)</f>
        <v>300</v>
      </c>
      <c r="G71" s="61">
        <f>$D71*VLOOKUP($C71,Eisbilanzierung!$A:$F,3,FALSE)</f>
        <v>0</v>
      </c>
      <c r="H71" s="61">
        <f>$D71*VLOOKUP($C71,Eisbilanzierung!$A:$F,4,FALSE)</f>
        <v>0</v>
      </c>
      <c r="I71" s="61">
        <f>$D71*VLOOKUP($C71,Eisbilanzierung!$A:$F,5,FALSE)</f>
        <v>0</v>
      </c>
      <c r="J71" s="61">
        <f>$D71*VLOOKUP($C71,Eisbilanzierung!$A:$F,6,FALSE)/100</f>
        <v>0</v>
      </c>
      <c r="L71" s="72">
        <f>$M69*D71</f>
        <v>300</v>
      </c>
      <c r="M71" s="72" t="str">
        <f>E71</f>
        <v>g</v>
      </c>
      <c r="N71" s="109"/>
      <c r="O71" s="110"/>
      <c r="P71" s="110"/>
      <c r="Q71" s="110"/>
      <c r="R71" s="111"/>
    </row>
    <row r="72" spans="1:18" x14ac:dyDescent="0.3">
      <c r="B72" s="55">
        <v>2</v>
      </c>
      <c r="C72" s="51" t="s">
        <v>190</v>
      </c>
      <c r="D72" s="55">
        <v>440</v>
      </c>
      <c r="E72" s="55" t="s">
        <v>1</v>
      </c>
      <c r="F72" s="61">
        <f>$D72*VLOOKUP($C72,Eisbilanzierung!$A:$F,2,FALSE)</f>
        <v>330</v>
      </c>
      <c r="G72" s="61">
        <f>$D72*VLOOKUP($C72,Eisbilanzierung!$A:$F,3,FALSE)</f>
        <v>99</v>
      </c>
      <c r="H72" s="61">
        <f>$D72*VLOOKUP($C72,Eisbilanzierung!$A:$F,4,FALSE)</f>
        <v>2.2000000000000002</v>
      </c>
      <c r="I72" s="61">
        <f>$D72*VLOOKUP($C72,Eisbilanzierung!$A:$F,5,FALSE)</f>
        <v>110</v>
      </c>
      <c r="J72" s="61">
        <f>$D72*VLOOKUP($C72,Eisbilanzierung!$A:$F,6,FALSE)/100</f>
        <v>264</v>
      </c>
      <c r="L72" s="72">
        <f>$M69*D72</f>
        <v>440</v>
      </c>
      <c r="M72" s="72" t="str">
        <f t="shared" ref="M72:M78" si="8">E72</f>
        <v>g</v>
      </c>
      <c r="N72" s="109"/>
      <c r="O72" s="110"/>
      <c r="P72" s="110"/>
      <c r="Q72" s="110"/>
      <c r="R72" s="111"/>
    </row>
    <row r="73" spans="1:18" x14ac:dyDescent="0.3">
      <c r="B73" s="55">
        <v>3</v>
      </c>
      <c r="C73" s="51" t="s">
        <v>70</v>
      </c>
      <c r="D73" s="55">
        <v>100</v>
      </c>
      <c r="E73" s="55" t="s">
        <v>1</v>
      </c>
      <c r="F73" s="61">
        <f>$D73*VLOOKUP($C73,Eisbilanzierung!$A:$F,2,FALSE)</f>
        <v>0</v>
      </c>
      <c r="G73" s="61">
        <f>$D73*VLOOKUP($C73,Eisbilanzierung!$A:$F,3,FALSE)</f>
        <v>100</v>
      </c>
      <c r="H73" s="61">
        <f>$D73*VLOOKUP($C73,Eisbilanzierung!$A:$F,4,FALSE)</f>
        <v>0</v>
      </c>
      <c r="I73" s="61">
        <f>$D73*VLOOKUP($C73,Eisbilanzierung!$A:$F,5,FALSE)</f>
        <v>100</v>
      </c>
      <c r="J73" s="61">
        <f>$D73*VLOOKUP($C73,Eisbilanzierung!$A:$F,6,FALSE)/100</f>
        <v>405</v>
      </c>
      <c r="L73" s="72">
        <f>$M69*D73</f>
        <v>100</v>
      </c>
      <c r="M73" s="72" t="str">
        <f t="shared" si="8"/>
        <v>g</v>
      </c>
      <c r="N73" s="109"/>
      <c r="O73" s="110"/>
      <c r="P73" s="110"/>
      <c r="Q73" s="110"/>
      <c r="R73" s="111"/>
    </row>
    <row r="74" spans="1:18" x14ac:dyDescent="0.3">
      <c r="B74" s="55">
        <v>4</v>
      </c>
      <c r="C74" s="51" t="s">
        <v>4</v>
      </c>
      <c r="D74" s="72">
        <v>30</v>
      </c>
      <c r="E74" s="55" t="s">
        <v>1</v>
      </c>
      <c r="F74" s="61">
        <f>$D74*VLOOKUP($C74,Eisbilanzierung!$A:$F,2,FALSE)</f>
        <v>0</v>
      </c>
      <c r="G74" s="61">
        <f>$D74*VLOOKUP($C74,Eisbilanzierung!$A:$F,3,FALSE)</f>
        <v>28.5</v>
      </c>
      <c r="H74" s="61">
        <f>$D74*VLOOKUP($C74,Eisbilanzierung!$A:$F,4,FALSE)</f>
        <v>0</v>
      </c>
      <c r="I74" s="61">
        <f>$D74*VLOOKUP($C74,Eisbilanzierung!$A:$F,5,FALSE)</f>
        <v>30</v>
      </c>
      <c r="J74" s="61">
        <f>$D74*VLOOKUP($C74,Eisbilanzierung!$A:$F,6,FALSE)/100</f>
        <v>115.8</v>
      </c>
      <c r="L74" s="72">
        <f>$M69*D74</f>
        <v>30</v>
      </c>
      <c r="M74" s="72" t="str">
        <f t="shared" si="8"/>
        <v>g</v>
      </c>
      <c r="N74" s="109"/>
      <c r="O74" s="110"/>
      <c r="P74" s="110"/>
      <c r="Q74" s="110"/>
      <c r="R74" s="111"/>
    </row>
    <row r="75" spans="1:18" x14ac:dyDescent="0.3">
      <c r="B75" s="55">
        <v>5</v>
      </c>
      <c r="C75" s="51" t="s">
        <v>2</v>
      </c>
      <c r="D75" s="72">
        <v>12</v>
      </c>
      <c r="E75" s="55" t="s">
        <v>1</v>
      </c>
      <c r="F75" s="61">
        <f>$D75*VLOOKUP($C75,Eisbilanzierung!$A:$F,2,FALSE)</f>
        <v>0.24</v>
      </c>
      <c r="G75" s="61">
        <f>$D75*VLOOKUP($C75,Eisbilanzierung!$A:$F,3,FALSE)</f>
        <v>6.18</v>
      </c>
      <c r="H75" s="61">
        <f>$D75*VLOOKUP($C75,Eisbilanzierung!$A:$F,4,FALSE)</f>
        <v>0.10799999999999998</v>
      </c>
      <c r="I75" s="61">
        <f>$D75*VLOOKUP($C75,Eisbilanzierung!$A:$F,5,FALSE)</f>
        <v>11.76</v>
      </c>
      <c r="J75" s="61">
        <f>$D75*VLOOKUP($C75,Eisbilanzierung!$A:$F,6,FALSE)/100</f>
        <v>44.16</v>
      </c>
      <c r="L75" s="72">
        <f>$M69*D75</f>
        <v>12</v>
      </c>
      <c r="M75" s="72" t="str">
        <f t="shared" si="8"/>
        <v>g</v>
      </c>
      <c r="N75" s="109"/>
      <c r="O75" s="110"/>
      <c r="P75" s="110"/>
      <c r="Q75" s="110"/>
      <c r="R75" s="111"/>
    </row>
    <row r="76" spans="1:18" x14ac:dyDescent="0.3">
      <c r="B76" s="55">
        <v>6</v>
      </c>
      <c r="C76" s="51" t="s">
        <v>0</v>
      </c>
      <c r="D76" s="72">
        <v>12</v>
      </c>
      <c r="E76" s="55" t="s">
        <v>1</v>
      </c>
      <c r="F76" s="61">
        <f>$D76*VLOOKUP($C76,Eisbilanzierung!$A:$F,2,FALSE)</f>
        <v>0</v>
      </c>
      <c r="G76" s="61">
        <f>$D76*VLOOKUP($C76,Eisbilanzierung!$A:$F,3,FALSE)</f>
        <v>0</v>
      </c>
      <c r="H76" s="61">
        <f>$D76*VLOOKUP($C76,Eisbilanzierung!$A:$F,4,FALSE)</f>
        <v>0</v>
      </c>
      <c r="I76" s="61">
        <f>$D76*VLOOKUP($C76,Eisbilanzierung!$A:$F,5,FALSE)</f>
        <v>12</v>
      </c>
      <c r="J76" s="61">
        <f>$D76*VLOOKUP($C76,Eisbilanzierung!$A:$F,6,FALSE)/100</f>
        <v>25.2</v>
      </c>
      <c r="L76" s="72">
        <f>$M69*D76</f>
        <v>12</v>
      </c>
      <c r="M76" s="72" t="str">
        <f t="shared" si="8"/>
        <v>g</v>
      </c>
      <c r="N76" s="109"/>
      <c r="O76" s="110"/>
      <c r="P76" s="110"/>
      <c r="Q76" s="110"/>
      <c r="R76" s="111"/>
    </row>
    <row r="77" spans="1:18" x14ac:dyDescent="0.3">
      <c r="B77" s="55">
        <v>7</v>
      </c>
      <c r="C77" s="51" t="s">
        <v>47</v>
      </c>
      <c r="D77" s="72">
        <v>24</v>
      </c>
      <c r="E77" s="55" t="s">
        <v>1</v>
      </c>
      <c r="F77" s="61">
        <f>$D77*VLOOKUP($C77,Eisbilanzierung!$A:$F,2,FALSE)</f>
        <v>0</v>
      </c>
      <c r="G77" s="61">
        <f>$D77*VLOOKUP($C77,Eisbilanzierung!$A:$F,3,FALSE)</f>
        <v>21.96</v>
      </c>
      <c r="H77" s="61">
        <f>$D77*VLOOKUP($C77,Eisbilanzierung!$A:$F,4,FALSE)</f>
        <v>0</v>
      </c>
      <c r="I77" s="61">
        <f>$D77*VLOOKUP($C77,Eisbilanzierung!$A:$F,5,FALSE)</f>
        <v>24</v>
      </c>
      <c r="J77" s="61">
        <f>$D77*VLOOKUP($C77,Eisbilanzierung!$A:$F,6,FALSE)/100</f>
        <v>87.84</v>
      </c>
      <c r="L77" s="72">
        <f>$M69*D77</f>
        <v>24</v>
      </c>
      <c r="M77" s="72" t="str">
        <f t="shared" si="8"/>
        <v>g</v>
      </c>
      <c r="N77" s="109"/>
      <c r="O77" s="110"/>
      <c r="P77" s="110"/>
      <c r="Q77" s="110"/>
      <c r="R77" s="111"/>
    </row>
    <row r="78" spans="1:18" x14ac:dyDescent="0.3">
      <c r="B78" s="55">
        <v>8</v>
      </c>
      <c r="C78" s="51" t="s">
        <v>86</v>
      </c>
      <c r="D78" s="72">
        <v>10</v>
      </c>
      <c r="E78" s="55" t="s">
        <v>1</v>
      </c>
      <c r="F78" s="61">
        <f>$D78*VLOOKUP($C78,Eisbilanzierung!$A:$F,2,FALSE)</f>
        <v>9</v>
      </c>
      <c r="G78" s="61">
        <f>$D78*VLOOKUP($C78,Eisbilanzierung!$A:$F,3,FALSE)</f>
        <v>0.35000000000000003</v>
      </c>
      <c r="H78" s="61">
        <f>$D78*VLOOKUP($C78,Eisbilanzierung!$A:$F,4,FALSE)</f>
        <v>0.05</v>
      </c>
      <c r="I78" s="61">
        <f>$D78*VLOOKUP($C78,Eisbilanzierung!$A:$F,5,FALSE)</f>
        <v>0.99999999999999978</v>
      </c>
      <c r="J78" s="61">
        <f>$D78*VLOOKUP($C78,Eisbilanzierung!$A:$F,6,FALSE)/100</f>
        <v>3.7</v>
      </c>
      <c r="K78" s="51" t="s">
        <v>193</v>
      </c>
      <c r="L78" s="72">
        <f>$M69*D78</f>
        <v>10</v>
      </c>
      <c r="M78" s="72" t="str">
        <f t="shared" si="8"/>
        <v>g</v>
      </c>
      <c r="N78" s="109"/>
      <c r="O78" s="110"/>
      <c r="P78" s="110"/>
      <c r="Q78" s="110"/>
      <c r="R78" s="111"/>
    </row>
    <row r="79" spans="1:18" x14ac:dyDescent="0.3">
      <c r="B79" s="55">
        <v>9</v>
      </c>
      <c r="C79" s="51" t="s">
        <v>120</v>
      </c>
      <c r="D79" s="73">
        <v>0.04</v>
      </c>
      <c r="E79" s="55" t="s">
        <v>1</v>
      </c>
      <c r="F79" s="61">
        <f>$D79*VLOOKUP($C79,Eisbilanzierung!$A:$F,2,FALSE)</f>
        <v>4.0000000000000002E-4</v>
      </c>
      <c r="G79" s="61">
        <f>$D79*VLOOKUP($C79,Eisbilanzierung!$A:$F,3,FALSE)</f>
        <v>0</v>
      </c>
      <c r="H79" s="61">
        <f>$D79*VLOOKUP($C79,Eisbilanzierung!$A:$F,4,FALSE)</f>
        <v>0</v>
      </c>
      <c r="I79" s="61">
        <f>$D79*VLOOKUP($C79,Eisbilanzierung!$A:$F,5,FALSE)</f>
        <v>3.9600000000000003E-2</v>
      </c>
      <c r="J79" s="61">
        <f>$D79*VLOOKUP($C79,Eisbilanzierung!$A:$F,6,FALSE)/100</f>
        <v>0</v>
      </c>
      <c r="K79" s="51" t="s">
        <v>167</v>
      </c>
      <c r="L79" s="72">
        <f>$M69*D79</f>
        <v>0.04</v>
      </c>
      <c r="M79" s="72" t="str">
        <f>E77</f>
        <v>g</v>
      </c>
      <c r="N79" s="109"/>
      <c r="O79" s="110"/>
      <c r="P79" s="110"/>
      <c r="Q79" s="110"/>
      <c r="R79" s="111"/>
    </row>
    <row r="80" spans="1:18" ht="15" thickBot="1" x14ac:dyDescent="0.35">
      <c r="B80" s="69"/>
      <c r="C80" s="44" t="s">
        <v>7</v>
      </c>
      <c r="D80" s="74">
        <f>SUM(D71:D79)</f>
        <v>928.04</v>
      </c>
      <c r="E80" s="69" t="s">
        <v>1</v>
      </c>
      <c r="F80" s="75">
        <f>SUM(F71:F79)</f>
        <v>639.24040000000002</v>
      </c>
      <c r="G80" s="75">
        <f t="shared" ref="G80:I80" si="9">SUM(G71:G79)</f>
        <v>255.99</v>
      </c>
      <c r="H80" s="75">
        <f t="shared" si="9"/>
        <v>2.3580000000000001</v>
      </c>
      <c r="I80" s="75">
        <f t="shared" si="9"/>
        <v>288.7996</v>
      </c>
      <c r="J80" s="75">
        <f>SUM(J71:J79)</f>
        <v>945.7</v>
      </c>
      <c r="K80" s="75"/>
      <c r="L80" s="74">
        <f>SUM(L71:L79)</f>
        <v>928.04</v>
      </c>
      <c r="M80" s="69" t="s">
        <v>1</v>
      </c>
      <c r="N80" s="112"/>
      <c r="O80" s="113"/>
      <c r="P80" s="113"/>
      <c r="Q80" s="113"/>
      <c r="R80" s="114"/>
    </row>
    <row r="81" spans="3:11" x14ac:dyDescent="0.3">
      <c r="C81" s="51" t="s">
        <v>114</v>
      </c>
      <c r="F81" s="76">
        <f>F80/$D80</f>
        <v>0.68880694797638042</v>
      </c>
      <c r="G81" s="76">
        <f t="shared" ref="G81:I81" si="10">G80/$D80</f>
        <v>0.27583940347398822</v>
      </c>
      <c r="H81" s="76">
        <f t="shared" si="10"/>
        <v>2.5408387569501316E-3</v>
      </c>
      <c r="I81" s="76">
        <f t="shared" si="10"/>
        <v>0.31119305202361969</v>
      </c>
      <c r="J81" s="77">
        <f>J80/$D80*100</f>
        <v>101.90293521830955</v>
      </c>
      <c r="K81" s="59" t="s">
        <v>227</v>
      </c>
    </row>
    <row r="82" spans="3:11" x14ac:dyDescent="0.3">
      <c r="C82" s="44" t="s">
        <v>60</v>
      </c>
      <c r="F82" s="45">
        <v>0.64</v>
      </c>
      <c r="G82" s="45">
        <v>0.245</v>
      </c>
      <c r="H82" s="45">
        <v>0</v>
      </c>
      <c r="I82" s="45">
        <v>0.3</v>
      </c>
    </row>
    <row r="83" spans="3:11" x14ac:dyDescent="0.3">
      <c r="C83" s="44" t="s">
        <v>61</v>
      </c>
      <c r="F83" s="45">
        <v>0.7</v>
      </c>
      <c r="G83" s="45">
        <v>0.33</v>
      </c>
      <c r="H83" s="45">
        <v>0.01</v>
      </c>
      <c r="I83" s="45">
        <v>0.36</v>
      </c>
    </row>
  </sheetData>
  <mergeCells count="5">
    <mergeCell ref="C24:K24"/>
    <mergeCell ref="N8:R18"/>
    <mergeCell ref="N29:R39"/>
    <mergeCell ref="N49:R59"/>
    <mergeCell ref="N70:R80"/>
  </mergeCells>
  <hyperlinks>
    <hyperlink ref="D5" r:id="rId1"/>
    <hyperlink ref="D67" r:id="rId2"/>
    <hyperlink ref="I1" r:id="rId3"/>
    <hyperlink ref="K1" r:id="rId4"/>
  </hyperlinks>
  <pageMargins left="0.7" right="0.7" top="0.78740157499999996" bottom="0.78740157499999996" header="0.3" footer="0.3"/>
  <pageSetup paperSize="9" orientation="portrait" r:id="rId5"/>
  <extLst>
    <ext xmlns:x14="http://schemas.microsoft.com/office/spreadsheetml/2009/9/main" uri="{78C0D931-6437-407d-A8EE-F0AAD7539E65}">
      <x14:conditionalFormattings>
        <x14:conditionalFormatting xmlns:xm="http://schemas.microsoft.com/office/excel/2006/main">
          <x14:cfRule type="cellIs" priority="16" operator="between" id="{63FC8893-1BA0-4E5D-96CD-BD3FE495BA03}">
            <xm:f>Eisbilanzierung!$B$7</xm:f>
            <xm:f>Eisbilanzierung!$B$8</xm:f>
            <x14:dxf>
              <font>
                <color rgb="FF006100"/>
              </font>
              <fill>
                <patternFill>
                  <bgColor rgb="FFC6EFCE"/>
                </patternFill>
              </fill>
            </x14:dxf>
          </x14:cfRule>
          <xm:sqref>F60</xm:sqref>
        </x14:conditionalFormatting>
        <x14:conditionalFormatting xmlns:xm="http://schemas.microsoft.com/office/excel/2006/main">
          <x14:cfRule type="cellIs" priority="15" operator="between" id="{A2A95F53-5337-41A8-9BD6-476C36447F01}">
            <xm:f>Eisbilanzierung!$C$7</xm:f>
            <xm:f>Eisbilanzierung!$C$8</xm:f>
            <x14:dxf>
              <font>
                <color rgb="FF006100"/>
              </font>
              <fill>
                <patternFill>
                  <bgColor rgb="FFC6EFCE"/>
                </patternFill>
              </fill>
            </x14:dxf>
          </x14:cfRule>
          <xm:sqref>G60</xm:sqref>
        </x14:conditionalFormatting>
        <x14:conditionalFormatting xmlns:xm="http://schemas.microsoft.com/office/excel/2006/main">
          <x14:cfRule type="cellIs" priority="14" operator="between" id="{8A4FB49E-002C-4AE9-B56B-0D19C8AAA951}">
            <xm:f>Eisbilanzierung!$D$7</xm:f>
            <xm:f>Eisbilanzierung!$D$8</xm:f>
            <x14:dxf>
              <font>
                <color rgb="FF006100"/>
              </font>
              <fill>
                <patternFill>
                  <bgColor rgb="FFC6EFCE"/>
                </patternFill>
              </fill>
            </x14:dxf>
          </x14:cfRule>
          <xm:sqref>H60</xm:sqref>
        </x14:conditionalFormatting>
        <x14:conditionalFormatting xmlns:xm="http://schemas.microsoft.com/office/excel/2006/main">
          <x14:cfRule type="cellIs" priority="13" operator="between" id="{C9C7BE27-3489-442A-B489-3A36AE4CEC0D}">
            <xm:f>Eisbilanzierung!$E$7</xm:f>
            <xm:f>Eisbilanzierung!$E$8</xm:f>
            <x14:dxf>
              <font>
                <color rgb="FF006100"/>
              </font>
              <fill>
                <patternFill>
                  <bgColor rgb="FFC6EFCE"/>
                </patternFill>
              </fill>
            </x14:dxf>
          </x14:cfRule>
          <xm:sqref>I60</xm:sqref>
        </x14:conditionalFormatting>
        <x14:conditionalFormatting xmlns:xm="http://schemas.microsoft.com/office/excel/2006/main">
          <x14:cfRule type="cellIs" priority="12" operator="between" id="{70629B2D-0CF1-4EA3-995A-34C8F6181989}">
            <xm:f>Eisbilanzierung!$B$7</xm:f>
            <xm:f>Eisbilanzierung!$B$8</xm:f>
            <x14:dxf>
              <font>
                <color rgb="FF006100"/>
              </font>
              <fill>
                <patternFill>
                  <bgColor rgb="FFC6EFCE"/>
                </patternFill>
              </fill>
            </x14:dxf>
          </x14:cfRule>
          <xm:sqref>F41</xm:sqref>
        </x14:conditionalFormatting>
        <x14:conditionalFormatting xmlns:xm="http://schemas.microsoft.com/office/excel/2006/main">
          <x14:cfRule type="cellIs" priority="11" operator="between" id="{C310DE3C-C4B8-4D1F-8308-A49DE9427B3C}">
            <xm:f>Eisbilanzierung!$C$7</xm:f>
            <xm:f>Eisbilanzierung!$C$8</xm:f>
            <x14:dxf>
              <font>
                <color rgb="FF006100"/>
              </font>
              <fill>
                <patternFill>
                  <bgColor rgb="FFC6EFCE"/>
                </patternFill>
              </fill>
            </x14:dxf>
          </x14:cfRule>
          <xm:sqref>G41</xm:sqref>
        </x14:conditionalFormatting>
        <x14:conditionalFormatting xmlns:xm="http://schemas.microsoft.com/office/excel/2006/main">
          <x14:cfRule type="cellIs" priority="10" operator="between" id="{9BC56987-E6EC-41AD-B336-200B9413E18A}">
            <xm:f>Eisbilanzierung!$D$7</xm:f>
            <xm:f>Eisbilanzierung!$D$8</xm:f>
            <x14:dxf>
              <font>
                <color rgb="FF006100"/>
              </font>
              <fill>
                <patternFill>
                  <bgColor rgb="FFC6EFCE"/>
                </patternFill>
              </fill>
            </x14:dxf>
          </x14:cfRule>
          <xm:sqref>H41</xm:sqref>
        </x14:conditionalFormatting>
        <x14:conditionalFormatting xmlns:xm="http://schemas.microsoft.com/office/excel/2006/main">
          <x14:cfRule type="cellIs" priority="9" operator="between" id="{CEE95FAC-38ED-4418-8EDB-0964D13FFB52}">
            <xm:f>Eisbilanzierung!$E$7</xm:f>
            <xm:f>Eisbilanzierung!$E$8</xm:f>
            <x14:dxf>
              <font>
                <color rgb="FF006100"/>
              </font>
              <fill>
                <patternFill>
                  <bgColor rgb="FFC6EFCE"/>
                </patternFill>
              </fill>
            </x14:dxf>
          </x14:cfRule>
          <xm:sqref>I41</xm:sqref>
        </x14:conditionalFormatting>
        <x14:conditionalFormatting xmlns:xm="http://schemas.microsoft.com/office/excel/2006/main">
          <x14:cfRule type="cellIs" priority="5" operator="between" id="{1BFBC916-95C4-4295-893A-6EB7CDE192C5}">
            <xm:f>Eisbilanzierung!$E$7</xm:f>
            <xm:f>Eisbilanzierung!$E$8</xm:f>
            <x14:dxf>
              <font>
                <color rgb="FF006100"/>
              </font>
              <fill>
                <patternFill>
                  <bgColor rgb="FFC6EFCE"/>
                </patternFill>
              </fill>
            </x14:dxf>
          </x14:cfRule>
          <xm:sqref>I19</xm:sqref>
        </x14:conditionalFormatting>
        <x14:conditionalFormatting xmlns:xm="http://schemas.microsoft.com/office/excel/2006/main">
          <x14:cfRule type="cellIs" priority="8" operator="between" id="{2776D495-58F3-4002-B311-5188C7E9FF2D}">
            <xm:f>Eisbilanzierung!$B$7</xm:f>
            <xm:f>Eisbilanzierung!$B$8</xm:f>
            <x14:dxf>
              <font>
                <color rgb="FF006100"/>
              </font>
              <fill>
                <patternFill>
                  <bgColor rgb="FFC6EFCE"/>
                </patternFill>
              </fill>
            </x14:dxf>
          </x14:cfRule>
          <xm:sqref>F19</xm:sqref>
        </x14:conditionalFormatting>
        <x14:conditionalFormatting xmlns:xm="http://schemas.microsoft.com/office/excel/2006/main">
          <x14:cfRule type="cellIs" priority="7" operator="between" id="{E4A1E7FA-879D-4FD2-B7C0-50008840C7A8}">
            <xm:f>Eisbilanzierung!$C$7</xm:f>
            <xm:f>Eisbilanzierung!$C$8</xm:f>
            <x14:dxf>
              <font>
                <color rgb="FF006100"/>
              </font>
              <fill>
                <patternFill>
                  <bgColor rgb="FFC6EFCE"/>
                </patternFill>
              </fill>
            </x14:dxf>
          </x14:cfRule>
          <xm:sqref>G19</xm:sqref>
        </x14:conditionalFormatting>
        <x14:conditionalFormatting xmlns:xm="http://schemas.microsoft.com/office/excel/2006/main">
          <x14:cfRule type="cellIs" priority="6" operator="between" id="{1C3DF9AE-CF86-4DCD-BDA4-DE7F014633EC}">
            <xm:f>Eisbilanzierung!$D$7</xm:f>
            <xm:f>Eisbilanzierung!$D$8</xm:f>
            <x14:dxf>
              <font>
                <color rgb="FF006100"/>
              </font>
              <fill>
                <patternFill>
                  <bgColor rgb="FFC6EFCE"/>
                </patternFill>
              </fill>
            </x14:dxf>
          </x14:cfRule>
          <xm:sqref>H19</xm:sqref>
        </x14:conditionalFormatting>
        <x14:conditionalFormatting xmlns:xm="http://schemas.microsoft.com/office/excel/2006/main">
          <x14:cfRule type="cellIs" priority="4" operator="between" id="{132319FD-B537-42E7-8391-7A8B2EFE9D83}">
            <xm:f>Eisbilanzierung!$B$7</xm:f>
            <xm:f>Eisbilanzierung!$B$8</xm:f>
            <x14:dxf>
              <font>
                <color rgb="FF006100"/>
              </font>
              <fill>
                <patternFill>
                  <bgColor rgb="FFC6EFCE"/>
                </patternFill>
              </fill>
            </x14:dxf>
          </x14:cfRule>
          <xm:sqref>F81</xm:sqref>
        </x14:conditionalFormatting>
        <x14:conditionalFormatting xmlns:xm="http://schemas.microsoft.com/office/excel/2006/main">
          <x14:cfRule type="cellIs" priority="3" operator="between" id="{C64497E6-CDF5-4952-AE99-6704FD4B8371}">
            <xm:f>Eisbilanzierung!$C$7</xm:f>
            <xm:f>Eisbilanzierung!$C$8</xm:f>
            <x14:dxf>
              <font>
                <color rgb="FF006100"/>
              </font>
              <fill>
                <patternFill>
                  <bgColor rgb="FFC6EFCE"/>
                </patternFill>
              </fill>
            </x14:dxf>
          </x14:cfRule>
          <xm:sqref>G81</xm:sqref>
        </x14:conditionalFormatting>
        <x14:conditionalFormatting xmlns:xm="http://schemas.microsoft.com/office/excel/2006/main">
          <x14:cfRule type="cellIs" priority="2" operator="between" id="{8D37DE28-D5F6-4EB3-82C6-AF066A94C29C}">
            <xm:f>Eisbilanzierung!$D$7</xm:f>
            <xm:f>Eisbilanzierung!$D$8</xm:f>
            <x14:dxf>
              <font>
                <color rgb="FF006100"/>
              </font>
              <fill>
                <patternFill>
                  <bgColor rgb="FFC6EFCE"/>
                </patternFill>
              </fill>
            </x14:dxf>
          </x14:cfRule>
          <xm:sqref>H81</xm:sqref>
        </x14:conditionalFormatting>
        <x14:conditionalFormatting xmlns:xm="http://schemas.microsoft.com/office/excel/2006/main">
          <x14:cfRule type="cellIs" priority="1" operator="between" id="{F3E942E3-91BD-407F-8BB1-0CAF4878BB1E}">
            <xm:f>Eisbilanzierung!$E$7</xm:f>
            <xm:f>Eisbilanzierung!$E$8</xm:f>
            <x14:dxf>
              <font>
                <color rgb="FF006100"/>
              </font>
              <fill>
                <patternFill>
                  <bgColor rgb="FFC6EFCE"/>
                </patternFill>
              </fill>
            </x14:dxf>
          </x14:cfRule>
          <xm:sqref>I81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75"/>
  <sheetViews>
    <sheetView workbookViewId="0">
      <pane ySplit="10" topLeftCell="A11" activePane="bottomLeft" state="frozen"/>
      <selection pane="bottomLeft" activeCell="G67" sqref="G67"/>
    </sheetView>
  </sheetViews>
  <sheetFormatPr baseColWidth="10" defaultRowHeight="14.4" x14ac:dyDescent="0.3"/>
  <cols>
    <col min="1" max="1" width="26.33203125" style="37" customWidth="1"/>
    <col min="2" max="5" width="14.109375" style="55" customWidth="1"/>
    <col min="6" max="6" width="19.6640625" style="34" customWidth="1"/>
    <col min="7" max="7" width="54.21875" style="50" customWidth="1"/>
    <col min="8" max="8" width="36.33203125" style="59" customWidth="1"/>
    <col min="9" max="16384" width="11.5546875" style="51"/>
  </cols>
  <sheetData>
    <row r="1" spans="1:10" s="36" customFormat="1" ht="28.8" x14ac:dyDescent="0.3">
      <c r="A1" s="32" t="s">
        <v>56</v>
      </c>
      <c r="B1" s="33"/>
      <c r="C1" s="33"/>
      <c r="D1" s="37" t="s">
        <v>212</v>
      </c>
      <c r="E1" s="37"/>
      <c r="F1" s="100" t="s">
        <v>208</v>
      </c>
      <c r="G1" s="101" t="s">
        <v>209</v>
      </c>
      <c r="H1" s="37" t="s">
        <v>210</v>
      </c>
      <c r="I1" s="51"/>
      <c r="J1" s="51"/>
    </row>
    <row r="2" spans="1:10" s="37" customFormat="1" x14ac:dyDescent="0.3">
      <c r="A2" s="51" t="s">
        <v>211</v>
      </c>
      <c r="B2" s="62">
        <v>43646</v>
      </c>
      <c r="C2" s="51"/>
      <c r="E2" s="39"/>
      <c r="F2" s="40"/>
      <c r="G2" s="41"/>
      <c r="H2" s="57"/>
    </row>
    <row r="3" spans="1:10" s="37" customFormat="1" x14ac:dyDescent="0.3">
      <c r="B3" s="116" t="s">
        <v>221</v>
      </c>
      <c r="C3" s="116"/>
      <c r="D3" s="116"/>
      <c r="E3" s="116"/>
      <c r="F3" s="38" t="s">
        <v>222</v>
      </c>
      <c r="G3" s="103"/>
      <c r="H3" s="103"/>
      <c r="I3" s="103"/>
    </row>
    <row r="4" spans="1:10" s="36" customFormat="1" ht="15.6" x14ac:dyDescent="0.3">
      <c r="A4" s="42" t="s">
        <v>62</v>
      </c>
      <c r="B4" s="43" t="s">
        <v>27</v>
      </c>
      <c r="C4" s="43" t="s">
        <v>40</v>
      </c>
      <c r="D4" s="43" t="s">
        <v>32</v>
      </c>
      <c r="E4" s="43" t="s">
        <v>34</v>
      </c>
      <c r="F4" s="34"/>
      <c r="G4" s="35"/>
      <c r="H4" s="56"/>
    </row>
    <row r="5" spans="1:10" s="37" customFormat="1" x14ac:dyDescent="0.3">
      <c r="A5" s="44" t="s">
        <v>58</v>
      </c>
      <c r="B5" s="45">
        <v>0.62</v>
      </c>
      <c r="C5" s="45">
        <v>0.18</v>
      </c>
      <c r="D5" s="45">
        <v>2.4500000000000001E-2</v>
      </c>
      <c r="E5" s="45">
        <v>0.35</v>
      </c>
      <c r="F5" s="104">
        <v>0.9</v>
      </c>
      <c r="G5" s="41"/>
      <c r="H5" s="57"/>
    </row>
    <row r="6" spans="1:10" s="37" customFormat="1" x14ac:dyDescent="0.3">
      <c r="A6" s="44" t="s">
        <v>59</v>
      </c>
      <c r="B6" s="45">
        <v>0.65</v>
      </c>
      <c r="C6" s="45">
        <v>0.21</v>
      </c>
      <c r="D6" s="45">
        <v>0.1</v>
      </c>
      <c r="E6" s="45">
        <v>0.38</v>
      </c>
      <c r="F6" s="104">
        <v>1.1000000000000001</v>
      </c>
      <c r="G6" s="41"/>
      <c r="H6" s="57"/>
    </row>
    <row r="7" spans="1:10" s="37" customFormat="1" x14ac:dyDescent="0.3">
      <c r="A7" s="44" t="s">
        <v>60</v>
      </c>
      <c r="B7" s="45">
        <v>0.64</v>
      </c>
      <c r="C7" s="45">
        <v>0.245</v>
      </c>
      <c r="D7" s="45">
        <v>0</v>
      </c>
      <c r="E7" s="45">
        <v>0.3</v>
      </c>
      <c r="F7" s="104">
        <v>0.9</v>
      </c>
      <c r="G7" s="41"/>
      <c r="H7" s="57"/>
    </row>
    <row r="8" spans="1:10" s="37" customFormat="1" x14ac:dyDescent="0.3">
      <c r="A8" s="44" t="s">
        <v>61</v>
      </c>
      <c r="B8" s="45">
        <v>0.7</v>
      </c>
      <c r="C8" s="45">
        <v>0.33</v>
      </c>
      <c r="D8" s="45">
        <v>0.01</v>
      </c>
      <c r="E8" s="45">
        <v>0.36</v>
      </c>
      <c r="F8" s="104">
        <v>1.1000000000000001</v>
      </c>
      <c r="G8" s="41"/>
      <c r="H8" s="57"/>
    </row>
    <row r="9" spans="1:10" s="36" customFormat="1" x14ac:dyDescent="0.3">
      <c r="A9" s="37"/>
      <c r="B9" s="33"/>
      <c r="C9" s="33"/>
      <c r="D9" s="33"/>
      <c r="E9" s="33"/>
      <c r="F9" s="34"/>
      <c r="G9" s="35"/>
      <c r="H9" s="56"/>
    </row>
    <row r="10" spans="1:10" s="42" customFormat="1" ht="15.6" x14ac:dyDescent="0.3">
      <c r="A10" s="42" t="s">
        <v>57</v>
      </c>
      <c r="B10" s="43" t="s">
        <v>27</v>
      </c>
      <c r="C10" s="43" t="s">
        <v>40</v>
      </c>
      <c r="D10" s="43" t="s">
        <v>32</v>
      </c>
      <c r="E10" s="43" t="s">
        <v>34</v>
      </c>
      <c r="F10" s="46" t="s">
        <v>63</v>
      </c>
      <c r="G10" s="47" t="s">
        <v>65</v>
      </c>
      <c r="H10" s="58" t="s">
        <v>87</v>
      </c>
    </row>
    <row r="11" spans="1:10" s="97" customFormat="1" x14ac:dyDescent="0.3">
      <c r="A11" s="92" t="s">
        <v>107</v>
      </c>
      <c r="B11" s="93"/>
      <c r="C11" s="93"/>
      <c r="D11" s="93"/>
      <c r="E11" s="93"/>
      <c r="F11" s="94"/>
      <c r="G11" s="95"/>
      <c r="H11" s="96"/>
    </row>
    <row r="12" spans="1:10" s="36" customFormat="1" x14ac:dyDescent="0.3">
      <c r="A12" s="37" t="s">
        <v>38</v>
      </c>
      <c r="B12" s="49">
        <v>0.74</v>
      </c>
      <c r="C12" s="49">
        <v>0.184</v>
      </c>
      <c r="D12" s="49">
        <v>2E-3</v>
      </c>
      <c r="E12" s="49">
        <f t="shared" ref="E12:E67" si="0">1-B12</f>
        <v>0.26</v>
      </c>
      <c r="F12" s="34">
        <v>95</v>
      </c>
      <c r="G12" s="52" t="s">
        <v>95</v>
      </c>
      <c r="H12" s="56" t="s">
        <v>143</v>
      </c>
    </row>
    <row r="13" spans="1:10" s="36" customFormat="1" x14ac:dyDescent="0.3">
      <c r="A13" s="37" t="s">
        <v>98</v>
      </c>
      <c r="B13" s="49">
        <v>0.85</v>
      </c>
      <c r="C13" s="49">
        <v>0.10299999999999999</v>
      </c>
      <c r="D13" s="49">
        <v>4.0000000000000001E-3</v>
      </c>
      <c r="E13" s="49">
        <f t="shared" si="0"/>
        <v>0.15000000000000002</v>
      </c>
      <c r="F13" s="34">
        <v>52</v>
      </c>
      <c r="G13" s="30" t="s">
        <v>154</v>
      </c>
      <c r="H13" s="56" t="s">
        <v>155</v>
      </c>
    </row>
    <row r="14" spans="1:10" s="36" customFormat="1" ht="28.8" x14ac:dyDescent="0.3">
      <c r="A14" s="37" t="s">
        <v>97</v>
      </c>
      <c r="B14" s="49">
        <v>0.85</v>
      </c>
      <c r="C14" s="49">
        <v>7.3999999999999996E-2</v>
      </c>
      <c r="D14" s="49">
        <v>6.0000000000000001E-3</v>
      </c>
      <c r="E14" s="49">
        <f t="shared" si="0"/>
        <v>0.15000000000000002</v>
      </c>
      <c r="F14" s="34">
        <v>42</v>
      </c>
      <c r="G14" s="52" t="s">
        <v>96</v>
      </c>
      <c r="H14" s="56"/>
    </row>
    <row r="15" spans="1:10" s="36" customFormat="1" ht="28.8" x14ac:dyDescent="0.3">
      <c r="A15" s="37" t="s">
        <v>77</v>
      </c>
      <c r="B15" s="49">
        <v>0.9</v>
      </c>
      <c r="C15" s="49">
        <v>5.3999999999999999E-2</v>
      </c>
      <c r="D15" s="49">
        <v>4.0000000000000001E-3</v>
      </c>
      <c r="E15" s="49">
        <f t="shared" si="0"/>
        <v>9.9999999999999978E-2</v>
      </c>
      <c r="F15" s="34">
        <v>32</v>
      </c>
      <c r="G15" s="52" t="s">
        <v>85</v>
      </c>
      <c r="H15" s="56"/>
    </row>
    <row r="16" spans="1:10" ht="28.8" x14ac:dyDescent="0.3">
      <c r="A16" s="37" t="s">
        <v>104</v>
      </c>
      <c r="B16" s="49">
        <v>0.84</v>
      </c>
      <c r="C16" s="49">
        <v>4.8000000000000001E-2</v>
      </c>
      <c r="D16" s="49">
        <v>3.0000000000000001E-3</v>
      </c>
      <c r="E16" s="49">
        <f t="shared" ref="E16:E22" si="1">1-B16</f>
        <v>0.16000000000000003</v>
      </c>
      <c r="F16" s="34">
        <v>34</v>
      </c>
      <c r="G16" s="52" t="s">
        <v>99</v>
      </c>
    </row>
    <row r="17" spans="1:16384" x14ac:dyDescent="0.3">
      <c r="A17" s="37" t="s">
        <v>100</v>
      </c>
      <c r="B17" s="49">
        <v>0.83</v>
      </c>
      <c r="C17" s="49">
        <v>0.125</v>
      </c>
      <c r="D17" s="49">
        <v>5.0000000000000001E-3</v>
      </c>
      <c r="E17" s="49">
        <f t="shared" si="1"/>
        <v>0.17000000000000004</v>
      </c>
      <c r="F17" s="34">
        <v>60</v>
      </c>
      <c r="G17" s="52" t="s">
        <v>101</v>
      </c>
      <c r="H17" s="59" t="s">
        <v>144</v>
      </c>
    </row>
    <row r="18" spans="1:16384" x14ac:dyDescent="0.3">
      <c r="A18" s="37" t="s">
        <v>103</v>
      </c>
      <c r="B18" s="49">
        <v>0.87</v>
      </c>
      <c r="C18" s="49">
        <v>7.6999999999999999E-2</v>
      </c>
      <c r="D18" s="49">
        <v>1E-3</v>
      </c>
      <c r="E18" s="49">
        <f t="shared" si="1"/>
        <v>0.13</v>
      </c>
      <c r="F18" s="34">
        <v>43</v>
      </c>
      <c r="G18" s="52" t="s">
        <v>102</v>
      </c>
      <c r="H18" s="59" t="s">
        <v>145</v>
      </c>
    </row>
    <row r="19" spans="1:16384" x14ac:dyDescent="0.3">
      <c r="A19" s="37" t="s">
        <v>55</v>
      </c>
      <c r="B19" s="49">
        <v>0.82</v>
      </c>
      <c r="C19" s="49">
        <v>0.11700000000000001</v>
      </c>
      <c r="D19" s="49">
        <v>3.0000000000000001E-3</v>
      </c>
      <c r="E19" s="49">
        <f t="shared" si="1"/>
        <v>0.18000000000000005</v>
      </c>
      <c r="F19" s="34">
        <v>60</v>
      </c>
      <c r="G19" s="52" t="s">
        <v>105</v>
      </c>
      <c r="H19" s="59" t="s">
        <v>146</v>
      </c>
    </row>
    <row r="20" spans="1:16384" x14ac:dyDescent="0.3">
      <c r="A20" s="37" t="s">
        <v>197</v>
      </c>
      <c r="B20" s="49">
        <v>0.85</v>
      </c>
      <c r="C20" s="49">
        <v>0.09</v>
      </c>
      <c r="D20" s="49">
        <v>5.0000000000000001E-3</v>
      </c>
      <c r="E20" s="49">
        <f t="shared" ref="E20" si="2">1-B20</f>
        <v>0.15000000000000002</v>
      </c>
      <c r="F20" s="34">
        <v>52</v>
      </c>
      <c r="G20" s="30" t="s">
        <v>198</v>
      </c>
      <c r="H20" s="59" t="s">
        <v>146</v>
      </c>
    </row>
    <row r="21" spans="1:16384" ht="28.8" x14ac:dyDescent="0.3">
      <c r="A21" s="37" t="s">
        <v>147</v>
      </c>
      <c r="B21" s="49">
        <v>0.86</v>
      </c>
      <c r="C21" s="49">
        <v>9.1999999999999998E-2</v>
      </c>
      <c r="D21" s="49">
        <v>2E-3</v>
      </c>
      <c r="E21" s="49">
        <f t="shared" si="1"/>
        <v>0.14000000000000001</v>
      </c>
      <c r="F21" s="34">
        <v>47</v>
      </c>
      <c r="G21" s="31" t="s">
        <v>148</v>
      </c>
      <c r="H21" s="59" t="s">
        <v>149</v>
      </c>
    </row>
    <row r="22" spans="1:16384" ht="28.8" x14ac:dyDescent="0.3">
      <c r="A22" s="37" t="s">
        <v>54</v>
      </c>
      <c r="B22" s="49">
        <v>0.88</v>
      </c>
      <c r="C22" s="49">
        <v>8.8000000000000009E-2</v>
      </c>
      <c r="D22" s="49">
        <v>2E-3</v>
      </c>
      <c r="E22" s="49">
        <f t="shared" si="1"/>
        <v>0.12</v>
      </c>
      <c r="F22" s="34">
        <v>45</v>
      </c>
      <c r="G22" s="31" t="s">
        <v>153</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1:16384" s="36" customFormat="1" x14ac:dyDescent="0.3">
      <c r="A23" s="37" t="s">
        <v>190</v>
      </c>
      <c r="B23" s="49">
        <v>0.75</v>
      </c>
      <c r="C23" s="49">
        <v>0.22500000000000001</v>
      </c>
      <c r="D23" s="49">
        <v>5.0000000000000001E-3</v>
      </c>
      <c r="E23" s="49">
        <f t="shared" ref="E23" si="3">1-B23</f>
        <v>0.25</v>
      </c>
      <c r="F23" s="34">
        <v>60</v>
      </c>
      <c r="G23" s="56" t="s">
        <v>192</v>
      </c>
      <c r="H23" s="56"/>
    </row>
    <row r="24" spans="1:16384" ht="28.8" x14ac:dyDescent="0.3">
      <c r="A24" s="37" t="s">
        <v>86</v>
      </c>
      <c r="B24" s="49">
        <v>0.9</v>
      </c>
      <c r="C24" s="49">
        <v>3.5000000000000003E-2</v>
      </c>
      <c r="D24" s="49">
        <v>5.0000000000000001E-3</v>
      </c>
      <c r="E24" s="49">
        <f>1-B24</f>
        <v>9.9999999999999978E-2</v>
      </c>
      <c r="F24" s="34">
        <v>37</v>
      </c>
      <c r="G24" s="52" t="s">
        <v>93</v>
      </c>
    </row>
    <row r="25" spans="1:16384" x14ac:dyDescent="0.3">
      <c r="A25" s="37" t="s">
        <v>219</v>
      </c>
      <c r="B25" s="49">
        <v>0.78</v>
      </c>
      <c r="C25" s="49">
        <v>0.153</v>
      </c>
      <c r="D25" s="49">
        <v>0.02</v>
      </c>
      <c r="E25" s="49">
        <f>1-B25</f>
        <v>0.21999999999999997</v>
      </c>
      <c r="F25" s="34">
        <v>92</v>
      </c>
      <c r="G25" s="30" t="s">
        <v>220</v>
      </c>
    </row>
    <row r="26" spans="1:16384" s="36" customFormat="1" x14ac:dyDescent="0.3">
      <c r="A26" s="51"/>
      <c r="B26" s="49"/>
      <c r="C26" s="49"/>
      <c r="D26" s="49"/>
      <c r="E26" s="49"/>
      <c r="F26" s="34"/>
      <c r="G26" s="52"/>
      <c r="H26" s="56"/>
    </row>
    <row r="27" spans="1:16384" s="97" customFormat="1" x14ac:dyDescent="0.3">
      <c r="A27" s="92" t="s">
        <v>108</v>
      </c>
      <c r="B27" s="93"/>
      <c r="C27" s="93"/>
      <c r="D27" s="93"/>
      <c r="E27" s="93"/>
      <c r="F27" s="94"/>
      <c r="G27" s="95"/>
      <c r="H27" s="96"/>
    </row>
    <row r="28" spans="1:16384" s="36" customFormat="1" ht="28.8" x14ac:dyDescent="0.3">
      <c r="A28" s="37" t="s">
        <v>39</v>
      </c>
      <c r="B28" s="49">
        <v>0.87</v>
      </c>
      <c r="C28" s="49">
        <v>4.8000000000000001E-2</v>
      </c>
      <c r="D28" s="49">
        <v>3.5000000000000003E-2</v>
      </c>
      <c r="E28" s="49">
        <f>1-B28</f>
        <v>0.13</v>
      </c>
      <c r="F28" s="34">
        <v>64</v>
      </c>
      <c r="G28" s="52" t="s">
        <v>64</v>
      </c>
      <c r="H28" s="56"/>
    </row>
    <row r="29" spans="1:16384" s="36" customFormat="1" ht="28.8" x14ac:dyDescent="0.3">
      <c r="A29" s="37" t="s">
        <v>116</v>
      </c>
      <c r="B29" s="49">
        <v>0.64</v>
      </c>
      <c r="C29" s="49">
        <v>3.2000000000000001E-2</v>
      </c>
      <c r="D29" s="49">
        <v>0.3</v>
      </c>
      <c r="E29" s="49">
        <f t="shared" si="0"/>
        <v>0.36</v>
      </c>
      <c r="F29" s="34">
        <v>288</v>
      </c>
      <c r="G29" s="52" t="s">
        <v>68</v>
      </c>
      <c r="H29" s="56"/>
    </row>
    <row r="30" spans="1:16384" s="36" customFormat="1" x14ac:dyDescent="0.3">
      <c r="A30" s="37" t="s">
        <v>66</v>
      </c>
      <c r="B30" s="49">
        <v>0.91</v>
      </c>
      <c r="C30" s="49">
        <v>0.04</v>
      </c>
      <c r="D30" s="49">
        <v>5.0000000000000001E-3</v>
      </c>
      <c r="E30" s="49">
        <f t="shared" si="0"/>
        <v>8.9999999999999969E-2</v>
      </c>
      <c r="F30" s="34">
        <v>36</v>
      </c>
      <c r="G30" s="52" t="s">
        <v>67</v>
      </c>
      <c r="H30" s="56"/>
    </row>
    <row r="31" spans="1:16384" ht="28.8" x14ac:dyDescent="0.3">
      <c r="A31" s="37" t="s">
        <v>2</v>
      </c>
      <c r="B31" s="49">
        <v>0.02</v>
      </c>
      <c r="C31" s="49">
        <v>0.51500000000000001</v>
      </c>
      <c r="D31" s="49">
        <v>8.9999999999999993E-3</v>
      </c>
      <c r="E31" s="49">
        <f>1-B31</f>
        <v>0.98</v>
      </c>
      <c r="F31" s="34">
        <v>368</v>
      </c>
      <c r="G31" s="52" t="s">
        <v>90</v>
      </c>
    </row>
    <row r="32" spans="1:16384" s="36" customFormat="1" x14ac:dyDescent="0.3">
      <c r="A32" s="37" t="s">
        <v>216</v>
      </c>
      <c r="B32" s="49">
        <v>0.82</v>
      </c>
      <c r="C32" s="49">
        <v>3.6999999999999998E-2</v>
      </c>
      <c r="D32" s="49">
        <v>0.1</v>
      </c>
      <c r="E32" s="49">
        <f>1-B32</f>
        <v>0.18000000000000005</v>
      </c>
      <c r="F32" s="34">
        <v>118</v>
      </c>
      <c r="G32" s="30" t="s">
        <v>217</v>
      </c>
      <c r="H32" s="56"/>
    </row>
    <row r="33" spans="1:8" s="36" customFormat="1" x14ac:dyDescent="0.3">
      <c r="A33" s="37" t="s">
        <v>237</v>
      </c>
      <c r="B33" s="49">
        <v>0.53</v>
      </c>
      <c r="C33" s="49">
        <v>2.5000000000000001E-2</v>
      </c>
      <c r="D33" s="49">
        <v>0.32</v>
      </c>
      <c r="E33" s="49">
        <f t="shared" ref="E33:E34" si="4">1-B33</f>
        <v>0.47</v>
      </c>
      <c r="F33" s="34">
        <v>335</v>
      </c>
      <c r="G33" s="30" t="s">
        <v>238</v>
      </c>
      <c r="H33" s="56"/>
    </row>
    <row r="34" spans="1:8" s="36" customFormat="1" x14ac:dyDescent="0.3">
      <c r="A34" s="37" t="s">
        <v>240</v>
      </c>
      <c r="B34" s="49">
        <v>0.26</v>
      </c>
      <c r="C34" s="49">
        <v>0.54300000000000004</v>
      </c>
      <c r="D34" s="49">
        <v>0.1</v>
      </c>
      <c r="E34" s="49">
        <f t="shared" si="4"/>
        <v>0.74</v>
      </c>
      <c r="F34" s="34">
        <v>343</v>
      </c>
      <c r="G34" s="30" t="s">
        <v>239</v>
      </c>
      <c r="H34" s="56"/>
    </row>
    <row r="35" spans="1:8" s="36" customFormat="1" x14ac:dyDescent="0.3">
      <c r="A35" s="37" t="s">
        <v>243</v>
      </c>
      <c r="B35" s="49">
        <v>0.15</v>
      </c>
      <c r="C35" s="49">
        <v>6.0000000000000001E-3</v>
      </c>
      <c r="D35" s="49">
        <v>0.83</v>
      </c>
      <c r="E35" s="49">
        <f t="shared" ref="E35" si="5">1-B35</f>
        <v>0.85</v>
      </c>
      <c r="F35" s="34">
        <v>741</v>
      </c>
      <c r="G35" s="30" t="s">
        <v>246</v>
      </c>
      <c r="H35" s="56"/>
    </row>
    <row r="36" spans="1:8" s="36" customFormat="1" x14ac:dyDescent="0.3">
      <c r="A36" s="37"/>
      <c r="B36" s="49"/>
      <c r="C36" s="49"/>
      <c r="D36" s="49"/>
      <c r="E36" s="49"/>
      <c r="F36" s="34"/>
      <c r="G36" s="30"/>
      <c r="H36" s="56"/>
    </row>
    <row r="37" spans="1:8" s="97" customFormat="1" x14ac:dyDescent="0.3">
      <c r="A37" s="92" t="s">
        <v>109</v>
      </c>
      <c r="B37" s="93"/>
      <c r="C37" s="93"/>
      <c r="D37" s="93"/>
      <c r="E37" s="93"/>
      <c r="F37" s="94"/>
      <c r="G37" s="95"/>
      <c r="H37" s="96"/>
    </row>
    <row r="38" spans="1:8" s="36" customFormat="1" ht="28.8" x14ac:dyDescent="0.3">
      <c r="A38" s="37" t="s">
        <v>70</v>
      </c>
      <c r="B38" s="49">
        <v>0</v>
      </c>
      <c r="C38" s="49">
        <v>1</v>
      </c>
      <c r="D38" s="49">
        <v>0</v>
      </c>
      <c r="E38" s="49">
        <f t="shared" si="0"/>
        <v>1</v>
      </c>
      <c r="F38" s="34">
        <v>405</v>
      </c>
      <c r="G38" s="52" t="s">
        <v>69</v>
      </c>
      <c r="H38" s="56"/>
    </row>
    <row r="39" spans="1:8" s="36" customFormat="1" ht="28.8" x14ac:dyDescent="0.3">
      <c r="A39" s="37" t="s">
        <v>71</v>
      </c>
      <c r="B39" s="49">
        <v>0.02</v>
      </c>
      <c r="C39" s="49">
        <v>0.97</v>
      </c>
      <c r="D39" s="49">
        <v>0</v>
      </c>
      <c r="E39" s="49">
        <f t="shared" si="0"/>
        <v>0.98</v>
      </c>
      <c r="F39" s="34">
        <v>396</v>
      </c>
      <c r="G39" s="52" t="s">
        <v>72</v>
      </c>
      <c r="H39" s="56"/>
    </row>
    <row r="40" spans="1:8" ht="28.8" x14ac:dyDescent="0.3">
      <c r="A40" s="37" t="s">
        <v>4</v>
      </c>
      <c r="B40" s="49">
        <v>0</v>
      </c>
      <c r="C40" s="49">
        <v>0.95</v>
      </c>
      <c r="D40" s="49">
        <v>0</v>
      </c>
      <c r="E40" s="49">
        <f>1-B40</f>
        <v>1</v>
      </c>
      <c r="F40" s="34">
        <v>386</v>
      </c>
      <c r="G40" s="52" t="s">
        <v>89</v>
      </c>
    </row>
    <row r="41" spans="1:8" ht="28.8" x14ac:dyDescent="0.3">
      <c r="A41" s="37" t="s">
        <v>3</v>
      </c>
      <c r="B41" s="49">
        <v>0</v>
      </c>
      <c r="C41" s="49">
        <v>0.91500000000000004</v>
      </c>
      <c r="D41" s="49">
        <v>0</v>
      </c>
      <c r="E41" s="49">
        <f>1-B41</f>
        <v>1</v>
      </c>
      <c r="F41" s="34">
        <v>366</v>
      </c>
      <c r="G41" s="52" t="s">
        <v>88</v>
      </c>
    </row>
    <row r="42" spans="1:8" x14ac:dyDescent="0.3">
      <c r="A42" s="37" t="s">
        <v>75</v>
      </c>
      <c r="B42" s="49">
        <v>0.24</v>
      </c>
      <c r="C42" s="49">
        <v>0.73599999999999999</v>
      </c>
      <c r="D42" s="49">
        <v>0</v>
      </c>
      <c r="E42" s="49">
        <f>1-B42</f>
        <v>0.76</v>
      </c>
      <c r="F42" s="34">
        <v>306</v>
      </c>
      <c r="G42" s="52" t="s">
        <v>76</v>
      </c>
    </row>
    <row r="43" spans="1:8" s="36" customFormat="1" x14ac:dyDescent="0.3">
      <c r="A43" s="37" t="s">
        <v>178</v>
      </c>
      <c r="B43" s="49">
        <v>0.32</v>
      </c>
      <c r="C43" s="49">
        <v>0.67100000000000004</v>
      </c>
      <c r="D43" s="49">
        <v>2E-3</v>
      </c>
      <c r="E43" s="49">
        <f>1-B43</f>
        <v>0.67999999999999994</v>
      </c>
      <c r="F43" s="34">
        <v>274</v>
      </c>
      <c r="G43" s="30" t="s">
        <v>177</v>
      </c>
      <c r="H43" s="56"/>
    </row>
    <row r="44" spans="1:8" s="36" customFormat="1" x14ac:dyDescent="0.3">
      <c r="A44" s="37"/>
      <c r="B44" s="49"/>
      <c r="C44" s="49"/>
      <c r="D44" s="49"/>
      <c r="E44" s="49"/>
      <c r="F44" s="34"/>
      <c r="G44" s="30"/>
      <c r="H44" s="56"/>
    </row>
    <row r="45" spans="1:8" s="97" customFormat="1" x14ac:dyDescent="0.3">
      <c r="A45" s="92" t="s">
        <v>110</v>
      </c>
      <c r="B45" s="93"/>
      <c r="C45" s="93"/>
      <c r="D45" s="93"/>
      <c r="E45" s="93"/>
      <c r="F45" s="94"/>
      <c r="G45" s="95"/>
      <c r="H45" s="96"/>
    </row>
    <row r="46" spans="1:8" s="36" customFormat="1" ht="28.8" x14ac:dyDescent="0.3">
      <c r="A46" s="37" t="s">
        <v>74</v>
      </c>
      <c r="B46" s="49">
        <v>0.05</v>
      </c>
      <c r="C46" s="49">
        <v>0</v>
      </c>
      <c r="D46" s="49">
        <v>0.12</v>
      </c>
      <c r="E46" s="49">
        <f t="shared" si="0"/>
        <v>0.95</v>
      </c>
      <c r="F46" s="34">
        <v>286</v>
      </c>
      <c r="G46" s="52" t="s">
        <v>73</v>
      </c>
      <c r="H46" s="56"/>
    </row>
    <row r="47" spans="1:8" s="36" customFormat="1" x14ac:dyDescent="0.3">
      <c r="A47" s="37" t="s">
        <v>180</v>
      </c>
      <c r="B47" s="49">
        <v>0.02</v>
      </c>
      <c r="C47" s="49">
        <v>0.63200000000000001</v>
      </c>
      <c r="D47" s="49">
        <v>0.107</v>
      </c>
      <c r="E47" s="49">
        <f t="shared" si="0"/>
        <v>0.98</v>
      </c>
      <c r="F47" s="34">
        <v>396</v>
      </c>
      <c r="G47" s="30" t="s">
        <v>179</v>
      </c>
      <c r="H47" s="56"/>
    </row>
    <row r="48" spans="1:8" s="36" customFormat="1" x14ac:dyDescent="0.3">
      <c r="A48" s="37" t="s">
        <v>182</v>
      </c>
      <c r="B48" s="49">
        <v>0.02</v>
      </c>
      <c r="C48" s="49">
        <v>0.63800000000000001</v>
      </c>
      <c r="D48" s="49">
        <v>0.214</v>
      </c>
      <c r="E48" s="49">
        <f t="shared" si="0"/>
        <v>0.98</v>
      </c>
      <c r="F48" s="34">
        <v>474</v>
      </c>
      <c r="G48" s="30" t="s">
        <v>181</v>
      </c>
      <c r="H48" s="56"/>
    </row>
    <row r="49" spans="1:8" s="36" customFormat="1" x14ac:dyDescent="0.3">
      <c r="A49" s="37"/>
      <c r="B49" s="49"/>
      <c r="C49" s="49"/>
      <c r="D49" s="49"/>
      <c r="E49" s="49"/>
      <c r="F49" s="34"/>
      <c r="G49" s="52"/>
      <c r="H49" s="56"/>
    </row>
    <row r="50" spans="1:8" x14ac:dyDescent="0.3">
      <c r="B50" s="49"/>
      <c r="C50" s="49"/>
      <c r="D50" s="49"/>
      <c r="E50" s="49"/>
      <c r="G50" s="52"/>
    </row>
    <row r="51" spans="1:8" s="97" customFormat="1" x14ac:dyDescent="0.3">
      <c r="A51" s="92" t="s">
        <v>113</v>
      </c>
      <c r="B51" s="93"/>
      <c r="C51" s="93"/>
      <c r="D51" s="93"/>
      <c r="E51" s="93"/>
      <c r="F51" s="94"/>
      <c r="G51" s="95"/>
      <c r="H51" s="96"/>
    </row>
    <row r="52" spans="1:8" x14ac:dyDescent="0.3">
      <c r="A52" s="37" t="s">
        <v>27</v>
      </c>
      <c r="B52" s="49">
        <v>1</v>
      </c>
      <c r="C52" s="49">
        <v>0</v>
      </c>
      <c r="D52" s="49">
        <v>0</v>
      </c>
      <c r="E52" s="49">
        <f t="shared" si="0"/>
        <v>0</v>
      </c>
      <c r="F52" s="34">
        <v>0</v>
      </c>
    </row>
    <row r="53" spans="1:8" ht="28.8" x14ac:dyDescent="0.3">
      <c r="A53" s="37" t="s">
        <v>0</v>
      </c>
      <c r="B53" s="49">
        <v>0</v>
      </c>
      <c r="C53" s="49">
        <v>0</v>
      </c>
      <c r="D53" s="49">
        <v>0</v>
      </c>
      <c r="E53" s="49">
        <f t="shared" si="0"/>
        <v>1</v>
      </c>
      <c r="F53" s="34">
        <v>210</v>
      </c>
      <c r="G53" s="52" t="s">
        <v>91</v>
      </c>
    </row>
    <row r="54" spans="1:8" x14ac:dyDescent="0.3">
      <c r="A54" s="37" t="s">
        <v>47</v>
      </c>
      <c r="B54" s="49">
        <v>0</v>
      </c>
      <c r="C54" s="49">
        <v>0.91500000000000004</v>
      </c>
      <c r="D54" s="49">
        <v>0</v>
      </c>
      <c r="E54" s="49">
        <f t="shared" si="0"/>
        <v>1</v>
      </c>
      <c r="F54" s="34">
        <v>366</v>
      </c>
      <c r="G54" s="53" t="s">
        <v>92</v>
      </c>
    </row>
    <row r="55" spans="1:8" x14ac:dyDescent="0.3">
      <c r="A55" s="37" t="s">
        <v>24</v>
      </c>
      <c r="B55" s="49">
        <v>0</v>
      </c>
      <c r="C55" s="49">
        <v>0.91500000000000004</v>
      </c>
      <c r="D55" s="49">
        <v>0</v>
      </c>
      <c r="E55" s="49">
        <f t="shared" ref="E55" si="6">1-B55</f>
        <v>1</v>
      </c>
      <c r="F55" s="34">
        <v>366</v>
      </c>
      <c r="G55" s="53" t="s">
        <v>92</v>
      </c>
    </row>
    <row r="56" spans="1:8" x14ac:dyDescent="0.3">
      <c r="B56" s="49"/>
      <c r="C56" s="49"/>
      <c r="D56" s="49"/>
      <c r="E56" s="49"/>
      <c r="G56" s="53"/>
    </row>
    <row r="57" spans="1:8" s="97" customFormat="1" x14ac:dyDescent="0.3">
      <c r="A57" s="92" t="s">
        <v>112</v>
      </c>
      <c r="B57" s="93"/>
      <c r="C57" s="93"/>
      <c r="D57" s="93"/>
      <c r="E57" s="93"/>
      <c r="F57" s="94"/>
      <c r="G57" s="95"/>
      <c r="H57" s="96"/>
    </row>
    <row r="58" spans="1:8" x14ac:dyDescent="0.3">
      <c r="A58" s="37" t="s">
        <v>120</v>
      </c>
      <c r="B58" s="49">
        <v>0.01</v>
      </c>
      <c r="C58" s="49">
        <v>0</v>
      </c>
      <c r="D58" s="49">
        <v>0</v>
      </c>
      <c r="E58" s="49">
        <f>1-B58</f>
        <v>0.99</v>
      </c>
      <c r="F58" s="34">
        <v>0</v>
      </c>
      <c r="G58" s="52" t="s">
        <v>121</v>
      </c>
    </row>
    <row r="59" spans="1:8" x14ac:dyDescent="0.3">
      <c r="A59" s="37" t="s">
        <v>117</v>
      </c>
      <c r="B59" s="49">
        <v>0.77</v>
      </c>
      <c r="C59" s="49">
        <v>0.16</v>
      </c>
      <c r="D59" s="49">
        <v>3.0000000000000001E-3</v>
      </c>
      <c r="E59" s="49">
        <f t="shared" si="0"/>
        <v>0.22999999999999998</v>
      </c>
      <c r="F59" s="34">
        <v>89</v>
      </c>
      <c r="G59" s="52" t="s">
        <v>122</v>
      </c>
    </row>
    <row r="60" spans="1:8" ht="28.8" x14ac:dyDescent="0.3">
      <c r="A60" s="37" t="s">
        <v>130</v>
      </c>
      <c r="B60" s="54">
        <v>0.68</v>
      </c>
      <c r="C60" s="54">
        <v>0.25</v>
      </c>
      <c r="D60" s="49">
        <v>2E-3</v>
      </c>
      <c r="E60" s="49">
        <f t="shared" ref="E60" si="7">1-B60</f>
        <v>0.31999999999999995</v>
      </c>
      <c r="F60" s="34">
        <v>125</v>
      </c>
      <c r="G60" s="31" t="s">
        <v>150</v>
      </c>
    </row>
    <row r="61" spans="1:8" x14ac:dyDescent="0.3">
      <c r="A61" s="37" t="s">
        <v>124</v>
      </c>
      <c r="B61" s="49">
        <v>0.09</v>
      </c>
      <c r="C61" s="49">
        <v>0.55400000000000005</v>
      </c>
      <c r="D61" s="49">
        <v>3.2000000000000001E-2</v>
      </c>
      <c r="E61" s="49">
        <f t="shared" si="0"/>
        <v>0.91</v>
      </c>
      <c r="F61" s="34">
        <v>272</v>
      </c>
      <c r="G61" s="52" t="s">
        <v>123</v>
      </c>
    </row>
    <row r="62" spans="1:8" x14ac:dyDescent="0.3">
      <c r="A62" s="37" t="s">
        <v>118</v>
      </c>
      <c r="B62" s="49">
        <v>0.09</v>
      </c>
      <c r="C62" s="49">
        <v>0.55400000000000005</v>
      </c>
      <c r="D62" s="49">
        <v>3.2000000000000001E-2</v>
      </c>
      <c r="E62" s="49">
        <f t="shared" ref="E62:E63" si="8">1-B62</f>
        <v>0.91</v>
      </c>
      <c r="F62" s="34">
        <v>272</v>
      </c>
      <c r="G62" s="53" t="s">
        <v>125</v>
      </c>
    </row>
    <row r="63" spans="1:8" x14ac:dyDescent="0.3">
      <c r="A63" s="37" t="s">
        <v>185</v>
      </c>
      <c r="B63" s="49">
        <v>0</v>
      </c>
      <c r="C63" s="49">
        <v>1</v>
      </c>
      <c r="D63" s="49">
        <v>0</v>
      </c>
      <c r="E63" s="49">
        <f t="shared" si="8"/>
        <v>1</v>
      </c>
      <c r="F63" s="34">
        <v>405</v>
      </c>
      <c r="G63" s="53" t="s">
        <v>186</v>
      </c>
    </row>
    <row r="64" spans="1:8" x14ac:dyDescent="0.3">
      <c r="B64" s="49"/>
      <c r="C64" s="49"/>
      <c r="D64" s="49"/>
      <c r="E64" s="49"/>
      <c r="G64" s="99"/>
    </row>
    <row r="65" spans="1:8" s="97" customFormat="1" x14ac:dyDescent="0.3">
      <c r="A65" s="92" t="s">
        <v>111</v>
      </c>
      <c r="B65" s="93"/>
      <c r="C65" s="93"/>
      <c r="D65" s="93"/>
      <c r="E65" s="93"/>
      <c r="F65" s="94"/>
      <c r="G65" s="95"/>
      <c r="H65" s="96"/>
    </row>
    <row r="66" spans="1:8" ht="28.8" x14ac:dyDescent="0.3">
      <c r="A66" s="37" t="s">
        <v>22</v>
      </c>
      <c r="B66" s="49">
        <v>0.5</v>
      </c>
      <c r="C66" s="49">
        <v>3.0000000000000001E-3</v>
      </c>
      <c r="D66" s="49">
        <v>0.31900000000000001</v>
      </c>
      <c r="E66" s="49">
        <f t="shared" si="0"/>
        <v>0.5</v>
      </c>
      <c r="F66" s="34">
        <v>348</v>
      </c>
      <c r="G66" s="52" t="s">
        <v>106</v>
      </c>
    </row>
    <row r="67" spans="1:8" x14ac:dyDescent="0.3">
      <c r="A67" s="37" t="s">
        <v>249</v>
      </c>
      <c r="B67" s="49">
        <v>0.74</v>
      </c>
      <c r="C67" s="49">
        <v>7.0000000000000001E-3</v>
      </c>
      <c r="D67" s="49">
        <v>0.11</v>
      </c>
      <c r="E67" s="49">
        <f t="shared" si="0"/>
        <v>0.26</v>
      </c>
      <c r="F67" s="34">
        <v>154</v>
      </c>
      <c r="G67" s="30" t="s">
        <v>253</v>
      </c>
    </row>
    <row r="68" spans="1:8" s="97" customFormat="1" ht="13.8" customHeight="1" x14ac:dyDescent="0.3">
      <c r="A68" s="92" t="s">
        <v>247</v>
      </c>
      <c r="B68" s="98"/>
      <c r="C68" s="98"/>
      <c r="D68" s="98"/>
      <c r="E68" s="98"/>
      <c r="F68" s="94"/>
      <c r="G68" s="95"/>
      <c r="H68" s="96"/>
    </row>
    <row r="69" spans="1:8" x14ac:dyDescent="0.3">
      <c r="A69" s="37" t="s">
        <v>244</v>
      </c>
      <c r="B69" s="49">
        <v>0.05</v>
      </c>
      <c r="C69" s="49">
        <v>3.4000000000000002E-2</v>
      </c>
      <c r="D69" s="49">
        <v>0.53</v>
      </c>
      <c r="E69" s="49">
        <f t="shared" ref="E69" si="9">1-B69</f>
        <v>0.95</v>
      </c>
      <c r="F69" s="34">
        <v>589</v>
      </c>
      <c r="G69" s="30" t="s">
        <v>248</v>
      </c>
    </row>
    <row r="70" spans="1:8" x14ac:dyDescent="0.3">
      <c r="A70" s="37" t="s">
        <v>250</v>
      </c>
      <c r="B70" s="49">
        <v>0.03</v>
      </c>
      <c r="C70" s="49">
        <v>2.1999999999999999E-2</v>
      </c>
      <c r="D70" s="49">
        <v>0.72</v>
      </c>
      <c r="E70" s="49">
        <f t="shared" ref="E70" si="10">1-B70</f>
        <v>0.97</v>
      </c>
      <c r="F70" s="34">
        <v>692</v>
      </c>
      <c r="G70" s="59"/>
    </row>
    <row r="71" spans="1:8" x14ac:dyDescent="0.3">
      <c r="B71" s="54"/>
      <c r="C71" s="54"/>
      <c r="D71" s="54"/>
      <c r="E71" s="54"/>
    </row>
    <row r="74" spans="1:8" s="97" customFormat="1" ht="13.8" customHeight="1" x14ac:dyDescent="0.3">
      <c r="A74" s="92" t="s">
        <v>119</v>
      </c>
      <c r="B74" s="98"/>
      <c r="C74" s="98"/>
      <c r="D74" s="98"/>
      <c r="E74" s="98"/>
      <c r="F74" s="94"/>
      <c r="G74" s="95"/>
      <c r="H74" s="96"/>
    </row>
    <row r="75" spans="1:8" x14ac:dyDescent="0.3">
      <c r="A75" s="37" t="s">
        <v>53</v>
      </c>
      <c r="B75" s="54"/>
      <c r="C75" s="54"/>
      <c r="D75" s="54"/>
      <c r="E75" s="54"/>
    </row>
  </sheetData>
  <mergeCells count="1">
    <mergeCell ref="B3:E3"/>
  </mergeCells>
  <conditionalFormatting sqref="F19">
    <cfRule type="cellIs" priority="5" operator="between">
      <formula>$B$5*$F$5</formula>
      <formula>$B$6*$F$6</formula>
    </cfRule>
  </conditionalFormatting>
  <conditionalFormatting sqref="I19">
    <cfRule type="cellIs" priority="4" operator="between">
      <formula>$D$5*$F$5</formula>
      <formula>$D$6*$F$6</formula>
    </cfRule>
  </conditionalFormatting>
  <conditionalFormatting sqref="H19">
    <cfRule type="cellIs" dxfId="1" priority="1" operator="between">
      <formula>$D$5*$F$5</formula>
      <formula>$D$6*$F$6</formula>
    </cfRule>
    <cfRule type="cellIs" dxfId="0" priority="2" operator="between">
      <formula>$D$5*$F$5</formula>
      <formula>$D$6*$F$6</formula>
    </cfRule>
  </conditionalFormatting>
  <hyperlinks>
    <hyperlink ref="G28" r:id="rId1"/>
    <hyperlink ref="G30" r:id="rId2"/>
    <hyperlink ref="G29" r:id="rId3"/>
    <hyperlink ref="G38" r:id="rId4"/>
    <hyperlink ref="G39" r:id="rId5"/>
    <hyperlink ref="G46" r:id="rId6"/>
    <hyperlink ref="G42" r:id="rId7"/>
    <hyperlink ref="G15" r:id="rId8"/>
    <hyperlink ref="G41" r:id="rId9"/>
    <hyperlink ref="G40" r:id="rId10"/>
    <hyperlink ref="G31" r:id="rId11"/>
    <hyperlink ref="G53" r:id="rId12"/>
    <hyperlink ref="G24" r:id="rId13"/>
    <hyperlink ref="G12" r:id="rId14"/>
    <hyperlink ref="G14" r:id="rId15"/>
    <hyperlink ref="G16" r:id="rId16"/>
    <hyperlink ref="G17" r:id="rId17"/>
    <hyperlink ref="G18" r:id="rId18"/>
    <hyperlink ref="G19" r:id="rId19"/>
    <hyperlink ref="G66" r:id="rId20"/>
    <hyperlink ref="G58" r:id="rId21"/>
    <hyperlink ref="G59" r:id="rId22"/>
    <hyperlink ref="G61" r:id="rId23"/>
    <hyperlink ref="G21" r:id="rId24"/>
    <hyperlink ref="G60" r:id="rId25"/>
    <hyperlink ref="G22" r:id="rId26"/>
    <hyperlink ref="G13" r:id="rId27"/>
    <hyperlink ref="G43" r:id="rId28"/>
    <hyperlink ref="G47" r:id="rId29"/>
    <hyperlink ref="G48" r:id="rId30"/>
    <hyperlink ref="G20" r:id="rId31"/>
    <hyperlink ref="F1" r:id="rId32"/>
    <hyperlink ref="G1" r:id="rId33"/>
    <hyperlink ref="G32" r:id="rId34"/>
    <hyperlink ref="G25" r:id="rId35"/>
    <hyperlink ref="G33" r:id="rId36"/>
    <hyperlink ref="G34" r:id="rId37"/>
    <hyperlink ref="G35" r:id="rId38"/>
    <hyperlink ref="G69" r:id="rId39"/>
    <hyperlink ref="G67" r:id="rId40"/>
  </hyperlinks>
  <pageMargins left="0.7" right="0.7" top="0.78740157499999996" bottom="0.78740157499999996" header="0.3" footer="0.3"/>
  <pageSetup paperSize="9" orientation="portrait"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workbookViewId="0">
      <selection activeCell="A2" sqref="A2"/>
    </sheetView>
  </sheetViews>
  <sheetFormatPr baseColWidth="10" defaultRowHeight="14.4" x14ac:dyDescent="0.3"/>
  <cols>
    <col min="1" max="1" width="5" customWidth="1"/>
    <col min="2" max="2" width="4.21875" style="3" customWidth="1"/>
    <col min="3" max="3" width="20.6640625" customWidth="1"/>
    <col min="4" max="4" width="11.5546875" style="3"/>
    <col min="5" max="5" width="5.21875" style="3" customWidth="1"/>
    <col min="6" max="6" width="7.21875" style="9" customWidth="1"/>
    <col min="7" max="7" width="5.33203125" customWidth="1"/>
    <col min="8" max="8" width="21.6640625" customWidth="1"/>
    <col min="9" max="9" width="10.5546875" customWidth="1"/>
    <col min="10" max="10" width="4.33203125" customWidth="1"/>
    <col min="11" max="11" width="14.21875" customWidth="1"/>
    <col min="13" max="13" width="18.109375" customWidth="1"/>
    <col min="15" max="15" width="4.5546875" customWidth="1"/>
    <col min="17" max="17" width="4.21875" customWidth="1"/>
    <col min="18" max="18" width="24.109375" customWidth="1"/>
    <col min="19" max="19" width="10.77734375" customWidth="1"/>
    <col min="20" max="20" width="5" customWidth="1"/>
  </cols>
  <sheetData>
    <row r="1" spans="1:15" ht="28.8" x14ac:dyDescent="0.55000000000000004">
      <c r="A1" s="15" t="s">
        <v>277</v>
      </c>
      <c r="H1" s="37" t="s">
        <v>212</v>
      </c>
      <c r="I1" s="100" t="s">
        <v>208</v>
      </c>
      <c r="J1" s="37"/>
      <c r="K1" s="100" t="s">
        <v>209</v>
      </c>
      <c r="L1" s="1"/>
      <c r="M1" s="37" t="s">
        <v>210</v>
      </c>
      <c r="N1" s="37"/>
    </row>
    <row r="2" spans="1:15" x14ac:dyDescent="0.3">
      <c r="A2" t="s">
        <v>19</v>
      </c>
      <c r="B2" s="2"/>
      <c r="C2" s="16">
        <v>43597</v>
      </c>
    </row>
    <row r="3" spans="1:15" x14ac:dyDescent="0.3">
      <c r="B3" s="2"/>
      <c r="C3" s="16"/>
    </row>
    <row r="4" spans="1:15" s="13" customFormat="1" ht="18" x14ac:dyDescent="0.35">
      <c r="A4" s="12" t="s">
        <v>18</v>
      </c>
      <c r="D4" s="14"/>
      <c r="E4" s="14"/>
    </row>
    <row r="5" spans="1:15" x14ac:dyDescent="0.3">
      <c r="B5" s="5" t="s">
        <v>14</v>
      </c>
      <c r="G5" t="s">
        <v>17</v>
      </c>
      <c r="L5" s="5" t="s">
        <v>23</v>
      </c>
    </row>
    <row r="6" spans="1:15" x14ac:dyDescent="0.3">
      <c r="B6" s="4" t="s">
        <v>8</v>
      </c>
    </row>
    <row r="7" spans="1:15" x14ac:dyDescent="0.3">
      <c r="B7" s="4"/>
    </row>
    <row r="8" spans="1:15" s="1" customFormat="1" x14ac:dyDescent="0.3">
      <c r="B8" s="8" t="s">
        <v>9</v>
      </c>
      <c r="C8" s="7" t="s">
        <v>10</v>
      </c>
      <c r="D8" s="6" t="s">
        <v>11</v>
      </c>
      <c r="E8" s="6" t="s">
        <v>1</v>
      </c>
      <c r="F8" s="10"/>
      <c r="G8" s="8" t="s">
        <v>9</v>
      </c>
      <c r="H8" s="7" t="s">
        <v>10</v>
      </c>
      <c r="I8" s="6" t="s">
        <v>11</v>
      </c>
      <c r="J8" s="6" t="s">
        <v>1</v>
      </c>
      <c r="L8" s="18" t="s">
        <v>9</v>
      </c>
      <c r="M8" s="19" t="s">
        <v>10</v>
      </c>
      <c r="N8" s="20" t="s">
        <v>11</v>
      </c>
      <c r="O8" s="20" t="s">
        <v>1</v>
      </c>
    </row>
    <row r="9" spans="1:15" x14ac:dyDescent="0.3">
      <c r="B9" s="3">
        <v>1</v>
      </c>
      <c r="C9" t="s">
        <v>0</v>
      </c>
      <c r="D9" s="3">
        <v>90</v>
      </c>
      <c r="E9" s="3" t="s">
        <v>1</v>
      </c>
      <c r="G9" s="3">
        <v>1</v>
      </c>
      <c r="H9" t="s">
        <v>0</v>
      </c>
      <c r="I9" s="11">
        <f>D9/$D$15*100</f>
        <v>16.495601173020528</v>
      </c>
      <c r="J9" s="3" t="s">
        <v>1</v>
      </c>
      <c r="L9" s="3">
        <v>1</v>
      </c>
      <c r="M9" t="s">
        <v>0</v>
      </c>
      <c r="N9" s="11">
        <v>16.5</v>
      </c>
      <c r="O9" s="3" t="s">
        <v>1</v>
      </c>
    </row>
    <row r="10" spans="1:15" x14ac:dyDescent="0.3">
      <c r="B10" s="3">
        <v>2</v>
      </c>
      <c r="C10" t="s">
        <v>2</v>
      </c>
      <c r="D10" s="3">
        <v>90</v>
      </c>
      <c r="E10" s="3" t="s">
        <v>1</v>
      </c>
      <c r="G10" s="3">
        <v>2</v>
      </c>
      <c r="H10" t="s">
        <v>2</v>
      </c>
      <c r="I10" s="11">
        <f t="shared" ref="I10:I14" si="0">D10/$D$15*100</f>
        <v>16.495601173020528</v>
      </c>
      <c r="J10" s="3" t="s">
        <v>1</v>
      </c>
      <c r="L10" s="3">
        <v>2</v>
      </c>
      <c r="M10" t="s">
        <v>2</v>
      </c>
      <c r="N10" s="11">
        <v>16.5</v>
      </c>
      <c r="O10" s="3" t="s">
        <v>1</v>
      </c>
    </row>
    <row r="11" spans="1:15" x14ac:dyDescent="0.3">
      <c r="B11" s="3">
        <v>3</v>
      </c>
      <c r="C11" t="s">
        <v>3</v>
      </c>
      <c r="D11" s="3">
        <v>340</v>
      </c>
      <c r="E11" s="3" t="s">
        <v>1</v>
      </c>
      <c r="G11" s="3">
        <v>3</v>
      </c>
      <c r="H11" t="s">
        <v>3</v>
      </c>
      <c r="I11" s="11">
        <f t="shared" si="0"/>
        <v>62.316715542521997</v>
      </c>
      <c r="J11" s="3" t="s">
        <v>1</v>
      </c>
      <c r="L11" s="3">
        <v>3</v>
      </c>
      <c r="M11" t="s">
        <v>3</v>
      </c>
      <c r="N11" s="11">
        <v>34</v>
      </c>
      <c r="O11" s="3" t="s">
        <v>1</v>
      </c>
    </row>
    <row r="12" spans="1:15" x14ac:dyDescent="0.3">
      <c r="B12" s="3">
        <v>4</v>
      </c>
      <c r="C12" t="s">
        <v>4</v>
      </c>
      <c r="D12" s="3">
        <v>20</v>
      </c>
      <c r="E12" s="3" t="s">
        <v>1</v>
      </c>
      <c r="G12" s="3">
        <v>4</v>
      </c>
      <c r="H12" t="s">
        <v>4</v>
      </c>
      <c r="I12" s="11">
        <f t="shared" si="0"/>
        <v>3.6656891495601167</v>
      </c>
      <c r="J12" s="3" t="s">
        <v>1</v>
      </c>
      <c r="L12" s="3">
        <v>4</v>
      </c>
      <c r="M12" t="s">
        <v>4</v>
      </c>
      <c r="N12" s="11">
        <v>3</v>
      </c>
      <c r="O12" s="3" t="s">
        <v>1</v>
      </c>
    </row>
    <row r="13" spans="1:15" x14ac:dyDescent="0.3">
      <c r="B13" s="3">
        <v>5</v>
      </c>
      <c r="C13" t="s">
        <v>5</v>
      </c>
      <c r="D13" s="3">
        <v>2</v>
      </c>
      <c r="E13" s="3" t="s">
        <v>1</v>
      </c>
      <c r="G13" s="3">
        <v>5</v>
      </c>
      <c r="H13" t="s">
        <v>5</v>
      </c>
      <c r="I13" s="11">
        <f t="shared" si="0"/>
        <v>0.36656891495601168</v>
      </c>
      <c r="J13" s="3" t="s">
        <v>1</v>
      </c>
      <c r="L13" s="3">
        <v>5</v>
      </c>
      <c r="M13" t="s">
        <v>24</v>
      </c>
      <c r="N13" s="11">
        <v>30</v>
      </c>
      <c r="O13" s="3" t="s">
        <v>1</v>
      </c>
    </row>
    <row r="14" spans="1:15" x14ac:dyDescent="0.3">
      <c r="B14" s="3">
        <v>6</v>
      </c>
      <c r="C14" t="s">
        <v>6</v>
      </c>
      <c r="D14" s="3">
        <v>3.6</v>
      </c>
      <c r="E14" s="3" t="s">
        <v>1</v>
      </c>
      <c r="G14" s="3">
        <v>6</v>
      </c>
      <c r="H14" t="s">
        <v>6</v>
      </c>
      <c r="I14" s="11">
        <f t="shared" si="0"/>
        <v>0.65982404692082108</v>
      </c>
      <c r="J14" s="3" t="s">
        <v>1</v>
      </c>
      <c r="L14" s="20"/>
      <c r="M14" s="19" t="s">
        <v>7</v>
      </c>
      <c r="N14" s="21">
        <f>SUM(N9:N13)</f>
        <v>100</v>
      </c>
      <c r="O14" s="20" t="s">
        <v>1</v>
      </c>
    </row>
    <row r="15" spans="1:15" s="1" customFormat="1" x14ac:dyDescent="0.3">
      <c r="B15" s="6"/>
      <c r="C15" s="7" t="s">
        <v>7</v>
      </c>
      <c r="D15" s="6">
        <f>SUM(D9:D14)</f>
        <v>545.6</v>
      </c>
      <c r="E15" s="6" t="s">
        <v>1</v>
      </c>
      <c r="F15" s="10"/>
      <c r="G15" s="6"/>
      <c r="H15" s="7" t="s">
        <v>7</v>
      </c>
      <c r="I15" s="6">
        <f>SUM(I9:I14)</f>
        <v>100</v>
      </c>
      <c r="J15" s="6" t="s">
        <v>1</v>
      </c>
      <c r="L15"/>
      <c r="M15"/>
      <c r="N15"/>
      <c r="O15"/>
    </row>
    <row r="17" spans="1:15" x14ac:dyDescent="0.3">
      <c r="B17" s="2" t="s">
        <v>12</v>
      </c>
      <c r="L17" s="2" t="s">
        <v>25</v>
      </c>
      <c r="N17" s="3"/>
    </row>
    <row r="18" spans="1:15" x14ac:dyDescent="0.3">
      <c r="B18" s="2" t="s">
        <v>16</v>
      </c>
    </row>
    <row r="19" spans="1:15" x14ac:dyDescent="0.3">
      <c r="B19"/>
    </row>
    <row r="20" spans="1:15" s="13" customFormat="1" ht="18" x14ac:dyDescent="0.35">
      <c r="A20" s="12" t="s">
        <v>20</v>
      </c>
      <c r="D20" s="14"/>
      <c r="E20" s="14"/>
    </row>
    <row r="22" spans="1:15" x14ac:dyDescent="0.3">
      <c r="B22" s="5" t="s">
        <v>41</v>
      </c>
      <c r="G22" t="s">
        <v>17</v>
      </c>
      <c r="L22" s="5" t="s">
        <v>43</v>
      </c>
    </row>
    <row r="23" spans="1:15" x14ac:dyDescent="0.3">
      <c r="B23" s="4" t="s">
        <v>42</v>
      </c>
    </row>
    <row r="24" spans="1:15" x14ac:dyDescent="0.3">
      <c r="B24" s="4"/>
    </row>
    <row r="25" spans="1:15" s="1" customFormat="1" x14ac:dyDescent="0.3">
      <c r="B25" s="8" t="s">
        <v>9</v>
      </c>
      <c r="C25" s="7" t="s">
        <v>10</v>
      </c>
      <c r="D25" s="6" t="s">
        <v>11</v>
      </c>
      <c r="E25" s="6" t="s">
        <v>1</v>
      </c>
      <c r="F25" s="10"/>
      <c r="G25" s="8" t="s">
        <v>9</v>
      </c>
      <c r="H25" s="7" t="s">
        <v>10</v>
      </c>
      <c r="I25" s="6" t="s">
        <v>11</v>
      </c>
      <c r="J25" s="6" t="s">
        <v>1</v>
      </c>
      <c r="L25" s="18" t="s">
        <v>9</v>
      </c>
      <c r="M25" s="19" t="s">
        <v>10</v>
      </c>
      <c r="N25" s="20" t="s">
        <v>11</v>
      </c>
      <c r="O25" s="20" t="s">
        <v>1</v>
      </c>
    </row>
    <row r="26" spans="1:15" x14ac:dyDescent="0.3">
      <c r="B26" s="3">
        <v>1</v>
      </c>
      <c r="C26" t="s">
        <v>0</v>
      </c>
      <c r="D26" s="3">
        <v>360</v>
      </c>
      <c r="E26" s="3" t="s">
        <v>1</v>
      </c>
      <c r="G26" s="3">
        <v>1</v>
      </c>
      <c r="H26" t="s">
        <v>0</v>
      </c>
      <c r="I26" s="11">
        <f>D26/$D$31*100</f>
        <v>30.74295473953886</v>
      </c>
      <c r="J26" s="3" t="s">
        <v>1</v>
      </c>
      <c r="L26" s="3">
        <v>1</v>
      </c>
      <c r="M26" t="s">
        <v>0</v>
      </c>
      <c r="N26" s="11">
        <v>30.74295473953886</v>
      </c>
      <c r="O26" s="3" t="s">
        <v>1</v>
      </c>
    </row>
    <row r="27" spans="1:15" x14ac:dyDescent="0.3">
      <c r="B27" s="3">
        <v>3</v>
      </c>
      <c r="C27" t="s">
        <v>3</v>
      </c>
      <c r="D27" s="3">
        <v>150</v>
      </c>
      <c r="E27" s="3" t="s">
        <v>1</v>
      </c>
      <c r="G27" s="3">
        <v>3</v>
      </c>
      <c r="H27" t="s">
        <v>3</v>
      </c>
      <c r="I27" s="11">
        <f t="shared" ref="I27:I30" si="1">D27/$D$31*100</f>
        <v>12.809564474807855</v>
      </c>
      <c r="J27" s="3" t="s">
        <v>1</v>
      </c>
      <c r="L27" s="3">
        <v>4</v>
      </c>
      <c r="M27" t="s">
        <v>4</v>
      </c>
      <c r="N27" s="11">
        <v>39.299999999999997</v>
      </c>
      <c r="O27" s="3" t="s">
        <v>1</v>
      </c>
    </row>
    <row r="28" spans="1:15" x14ac:dyDescent="0.3">
      <c r="B28" s="3">
        <v>4</v>
      </c>
      <c r="C28" t="s">
        <v>45</v>
      </c>
      <c r="D28" s="3">
        <v>650</v>
      </c>
      <c r="E28" s="3" t="s">
        <v>1</v>
      </c>
      <c r="G28" s="3">
        <v>4</v>
      </c>
      <c r="H28" t="s">
        <v>4</v>
      </c>
      <c r="I28" s="11">
        <f t="shared" si="1"/>
        <v>55.508112724167383</v>
      </c>
      <c r="J28" s="3" t="s">
        <v>1</v>
      </c>
      <c r="L28" s="3">
        <v>5</v>
      </c>
      <c r="M28" t="s">
        <v>47</v>
      </c>
      <c r="N28" s="11">
        <v>30</v>
      </c>
      <c r="O28" s="3" t="s">
        <v>1</v>
      </c>
    </row>
    <row r="29" spans="1:15" x14ac:dyDescent="0.3">
      <c r="B29" s="3">
        <v>5</v>
      </c>
      <c r="C29" t="s">
        <v>5</v>
      </c>
      <c r="D29" s="3">
        <v>4</v>
      </c>
      <c r="E29" s="3" t="s">
        <v>1</v>
      </c>
      <c r="G29" s="3">
        <v>5</v>
      </c>
      <c r="H29" t="s">
        <v>5</v>
      </c>
      <c r="I29" s="11">
        <f t="shared" si="1"/>
        <v>0.34158838599487618</v>
      </c>
      <c r="J29" s="3" t="s">
        <v>1</v>
      </c>
      <c r="L29" s="20"/>
      <c r="M29" s="19" t="s">
        <v>7</v>
      </c>
      <c r="N29" s="21">
        <f>SUM(N26:N28)</f>
        <v>100.04295473953886</v>
      </c>
      <c r="O29" s="20" t="s">
        <v>1</v>
      </c>
    </row>
    <row r="30" spans="1:15" x14ac:dyDescent="0.3">
      <c r="B30" s="3">
        <v>6</v>
      </c>
      <c r="C30" t="s">
        <v>6</v>
      </c>
      <c r="D30" s="3">
        <v>7</v>
      </c>
      <c r="E30" s="3" t="s">
        <v>1</v>
      </c>
      <c r="G30" s="3">
        <v>6</v>
      </c>
      <c r="H30" t="s">
        <v>6</v>
      </c>
      <c r="I30" s="11">
        <f t="shared" si="1"/>
        <v>0.59777967549103328</v>
      </c>
      <c r="J30" s="3" t="s">
        <v>1</v>
      </c>
    </row>
    <row r="31" spans="1:15" s="1" customFormat="1" x14ac:dyDescent="0.3">
      <c r="B31" s="6"/>
      <c r="C31" s="7" t="s">
        <v>7</v>
      </c>
      <c r="D31" s="6">
        <f>SUM(D26:D30)</f>
        <v>1171</v>
      </c>
      <c r="E31" s="6" t="s">
        <v>1</v>
      </c>
      <c r="F31" s="10"/>
      <c r="G31" s="6"/>
      <c r="H31" s="7" t="s">
        <v>7</v>
      </c>
      <c r="I31" s="6">
        <f>SUM(I26:I30)</f>
        <v>100.00000000000001</v>
      </c>
      <c r="J31" s="6" t="s">
        <v>1</v>
      </c>
      <c r="L31"/>
      <c r="M31"/>
      <c r="N31"/>
      <c r="O31"/>
    </row>
    <row r="33" spans="2:14" x14ac:dyDescent="0.3">
      <c r="B33" s="2" t="s">
        <v>12</v>
      </c>
      <c r="L33" s="2" t="s">
        <v>25</v>
      </c>
      <c r="N33" s="3"/>
    </row>
    <row r="34" spans="2:14" x14ac:dyDescent="0.3">
      <c r="B34" s="2" t="s">
        <v>44</v>
      </c>
    </row>
    <row r="35" spans="2:14" x14ac:dyDescent="0.3">
      <c r="B35"/>
    </row>
    <row r="36" spans="2:14" x14ac:dyDescent="0.3">
      <c r="B36"/>
      <c r="C36" s="22" t="s">
        <v>46</v>
      </c>
    </row>
    <row r="37" spans="2:14" x14ac:dyDescent="0.3">
      <c r="B37"/>
    </row>
    <row r="38" spans="2:14" x14ac:dyDescent="0.3">
      <c r="B38"/>
    </row>
    <row r="39" spans="2:14" x14ac:dyDescent="0.3">
      <c r="B39"/>
    </row>
    <row r="40" spans="2:14" x14ac:dyDescent="0.3">
      <c r="B40"/>
    </row>
    <row r="41" spans="2:14" x14ac:dyDescent="0.3">
      <c r="B41"/>
    </row>
    <row r="42" spans="2:14" x14ac:dyDescent="0.3">
      <c r="B42"/>
    </row>
    <row r="43" spans="2:14" x14ac:dyDescent="0.3">
      <c r="B43"/>
    </row>
    <row r="44" spans="2:14" x14ac:dyDescent="0.3">
      <c r="B44"/>
    </row>
    <row r="45" spans="2:14" x14ac:dyDescent="0.3">
      <c r="B45"/>
    </row>
    <row r="46" spans="2:14" x14ac:dyDescent="0.3">
      <c r="B46"/>
    </row>
    <row r="47" spans="2:14" x14ac:dyDescent="0.3">
      <c r="B47"/>
    </row>
    <row r="48" spans="2:14"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sheetData>
  <hyperlinks>
    <hyperlink ref="I1" r:id="rId1"/>
    <hyperlink ref="K1" r:id="rId2"/>
  </hyperlinks>
  <pageMargins left="0.7" right="0.7" top="0.78740157499999996" bottom="0.78740157499999996"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K25" sqref="K25"/>
    </sheetView>
  </sheetViews>
  <sheetFormatPr baseColWidth="10" defaultRowHeight="14.4" x14ac:dyDescent="0.3"/>
  <cols>
    <col min="2" max="2" width="9.88671875" style="3" customWidth="1"/>
    <col min="3" max="3" width="7.44140625" style="3" customWidth="1"/>
    <col min="4" max="4" width="13.109375" style="3" customWidth="1"/>
    <col min="5" max="5" width="7.44140625" style="3" customWidth="1"/>
    <col min="7" max="7" width="12.88671875" style="3" customWidth="1"/>
  </cols>
  <sheetData>
    <row r="1" spans="1:14" s="24" customFormat="1" ht="28.8" x14ac:dyDescent="0.55000000000000004">
      <c r="A1" s="15" t="s">
        <v>21</v>
      </c>
      <c r="B1" s="23"/>
      <c r="C1" s="23"/>
      <c r="D1" s="23"/>
      <c r="E1" s="23"/>
      <c r="G1" s="33"/>
      <c r="H1" s="51" t="s">
        <v>212</v>
      </c>
      <c r="I1" s="36"/>
      <c r="J1" s="60" t="s">
        <v>208</v>
      </c>
      <c r="L1" s="60" t="s">
        <v>209</v>
      </c>
      <c r="N1" s="51" t="s">
        <v>210</v>
      </c>
    </row>
    <row r="2" spans="1:14" s="24" customFormat="1" x14ac:dyDescent="0.3">
      <c r="B2" s="23"/>
      <c r="C2" s="23"/>
      <c r="D2" s="23"/>
      <c r="E2" s="23"/>
      <c r="G2" s="23"/>
    </row>
    <row r="3" spans="1:14" s="26" customFormat="1" ht="18" x14ac:dyDescent="0.35">
      <c r="A3" s="17" t="s">
        <v>22</v>
      </c>
      <c r="B3" s="25"/>
      <c r="C3" s="25"/>
      <c r="D3" s="25"/>
      <c r="E3" s="25"/>
      <c r="G3" s="25"/>
    </row>
    <row r="4" spans="1:14" s="24" customFormat="1" x14ac:dyDescent="0.3">
      <c r="A4" s="24" t="s">
        <v>35</v>
      </c>
      <c r="B4" s="23"/>
      <c r="C4" s="23"/>
      <c r="D4" s="23"/>
      <c r="E4" s="23"/>
      <c r="G4" s="23"/>
    </row>
    <row r="5" spans="1:14" s="24" customFormat="1" x14ac:dyDescent="0.3">
      <c r="A5" s="27" t="s">
        <v>33</v>
      </c>
      <c r="B5" s="23"/>
      <c r="C5" s="23"/>
      <c r="D5" s="23"/>
      <c r="E5" s="23"/>
      <c r="G5" s="23"/>
    </row>
    <row r="6" spans="1:14" s="24" customFormat="1" x14ac:dyDescent="0.3">
      <c r="A6" s="27"/>
      <c r="B6" s="23"/>
      <c r="C6" s="23"/>
      <c r="D6" s="23"/>
      <c r="E6" s="23"/>
      <c r="G6" s="23"/>
    </row>
    <row r="7" spans="1:14" s="24" customFormat="1" x14ac:dyDescent="0.3">
      <c r="A7" s="27" t="s">
        <v>36</v>
      </c>
      <c r="B7" s="23"/>
      <c r="C7" s="23"/>
      <c r="D7" s="23"/>
      <c r="E7" s="23"/>
      <c r="G7" s="23"/>
    </row>
    <row r="8" spans="1:14" s="24" customFormat="1" x14ac:dyDescent="0.3">
      <c r="A8" s="27" t="s">
        <v>37</v>
      </c>
      <c r="B8" s="23"/>
      <c r="C8" s="23"/>
      <c r="D8" s="23"/>
      <c r="E8" s="23"/>
      <c r="G8" s="23"/>
    </row>
    <row r="9" spans="1:14" s="24" customFormat="1" x14ac:dyDescent="0.3">
      <c r="B9" s="23"/>
      <c r="C9" s="23"/>
      <c r="D9" s="23"/>
      <c r="E9" s="23"/>
      <c r="G9" s="23"/>
    </row>
    <row r="10" spans="1:14" s="1" customFormat="1" x14ac:dyDescent="0.3">
      <c r="A10" s="28" t="s">
        <v>28</v>
      </c>
      <c r="B10" s="6" t="s">
        <v>22</v>
      </c>
      <c r="C10" s="6" t="s">
        <v>26</v>
      </c>
      <c r="D10" s="6" t="s">
        <v>29</v>
      </c>
      <c r="E10" s="6" t="s">
        <v>26</v>
      </c>
      <c r="F10" s="6" t="s">
        <v>11</v>
      </c>
      <c r="G10" s="6" t="s">
        <v>30</v>
      </c>
    </row>
    <row r="11" spans="1:14" s="24" customFormat="1" x14ac:dyDescent="0.3">
      <c r="A11" s="23">
        <v>10</v>
      </c>
      <c r="B11" s="23" t="s">
        <v>22</v>
      </c>
      <c r="C11" s="23" t="s">
        <v>26</v>
      </c>
      <c r="D11" s="29">
        <f>A11*17</f>
        <v>170</v>
      </c>
      <c r="E11" s="23" t="s">
        <v>26</v>
      </c>
      <c r="F11" s="29">
        <f>$D$11*50%</f>
        <v>85</v>
      </c>
      <c r="G11" s="23" t="s">
        <v>27</v>
      </c>
    </row>
    <row r="12" spans="1:14" s="24" customFormat="1" x14ac:dyDescent="0.3">
      <c r="B12" s="23"/>
      <c r="C12" s="23"/>
      <c r="D12" s="23"/>
      <c r="E12" s="23" t="s">
        <v>26</v>
      </c>
      <c r="F12" s="29">
        <f>$D$11*16%</f>
        <v>27.2</v>
      </c>
      <c r="G12" s="23" t="s">
        <v>31</v>
      </c>
    </row>
    <row r="13" spans="1:14" s="24" customFormat="1" x14ac:dyDescent="0.3">
      <c r="B13" s="23"/>
      <c r="C13" s="23"/>
      <c r="D13" s="23"/>
      <c r="E13" s="23" t="s">
        <v>26</v>
      </c>
      <c r="F13" s="29">
        <f>$D$11*32%</f>
        <v>54.4</v>
      </c>
      <c r="G13" s="23" t="s">
        <v>32</v>
      </c>
    </row>
    <row r="14" spans="1:14" s="24" customFormat="1" x14ac:dyDescent="0.3">
      <c r="B14" s="23"/>
      <c r="C14" s="23"/>
      <c r="D14" s="23"/>
      <c r="E14" s="23"/>
      <c r="G14" s="23"/>
    </row>
    <row r="15" spans="1:14" s="24" customFormat="1" x14ac:dyDescent="0.3">
      <c r="B15" s="23"/>
      <c r="C15" s="23"/>
      <c r="D15" s="23"/>
      <c r="E15" s="23"/>
      <c r="G15" s="23"/>
    </row>
    <row r="16" spans="1:14" s="26" customFormat="1" ht="18" x14ac:dyDescent="0.35">
      <c r="A16" s="17" t="s">
        <v>249</v>
      </c>
      <c r="B16" s="25"/>
      <c r="C16" s="25"/>
      <c r="D16" s="25"/>
      <c r="E16" s="25"/>
      <c r="G16" s="25"/>
    </row>
    <row r="17" spans="1:7" s="24" customFormat="1" x14ac:dyDescent="0.3">
      <c r="A17" s="24" t="s">
        <v>35</v>
      </c>
      <c r="B17" s="23"/>
      <c r="C17" s="23"/>
      <c r="D17" s="23"/>
      <c r="E17" s="23"/>
      <c r="G17" s="23"/>
    </row>
    <row r="18" spans="1:7" s="24" customFormat="1" x14ac:dyDescent="0.3">
      <c r="A18" s="27" t="s">
        <v>33</v>
      </c>
      <c r="B18" s="23"/>
      <c r="C18" s="23"/>
      <c r="D18" s="23"/>
      <c r="E18" s="23"/>
      <c r="G18" s="23"/>
    </row>
    <row r="19" spans="1:7" s="24" customFormat="1" x14ac:dyDescent="0.3">
      <c r="A19" s="27"/>
      <c r="B19" s="23"/>
      <c r="C19" s="23"/>
      <c r="D19" s="23"/>
      <c r="E19" s="23"/>
      <c r="G19" s="23"/>
    </row>
    <row r="20" spans="1:7" s="24" customFormat="1" x14ac:dyDescent="0.3">
      <c r="A20" s="27" t="s">
        <v>36</v>
      </c>
      <c r="B20" s="23"/>
      <c r="C20" s="23"/>
      <c r="D20" s="23"/>
      <c r="E20" s="23"/>
      <c r="G20" s="23"/>
    </row>
    <row r="21" spans="1:7" s="24" customFormat="1" x14ac:dyDescent="0.3">
      <c r="A21" s="27" t="s">
        <v>37</v>
      </c>
      <c r="B21" s="23"/>
      <c r="C21" s="23"/>
      <c r="D21" s="23"/>
      <c r="E21" s="23"/>
      <c r="G21" s="23"/>
    </row>
    <row r="22" spans="1:7" s="24" customFormat="1" x14ac:dyDescent="0.3">
      <c r="B22" s="23"/>
      <c r="C22" s="23"/>
      <c r="D22" s="23"/>
      <c r="E22" s="23"/>
      <c r="G22" s="23"/>
    </row>
    <row r="23" spans="1:7" s="1" customFormat="1" x14ac:dyDescent="0.3">
      <c r="A23" s="28" t="s">
        <v>28</v>
      </c>
      <c r="B23" s="6" t="s">
        <v>22</v>
      </c>
      <c r="C23" s="6" t="s">
        <v>26</v>
      </c>
      <c r="D23" s="6" t="s">
        <v>11</v>
      </c>
      <c r="E23" s="6" t="s">
        <v>26</v>
      </c>
      <c r="F23" s="6" t="s">
        <v>11</v>
      </c>
      <c r="G23" s="6" t="s">
        <v>30</v>
      </c>
    </row>
    <row r="24" spans="1:7" s="24" customFormat="1" x14ac:dyDescent="0.3">
      <c r="A24" s="23">
        <v>1</v>
      </c>
      <c r="B24" s="23" t="s">
        <v>260</v>
      </c>
      <c r="C24" s="23" t="s">
        <v>26</v>
      </c>
      <c r="D24" s="29">
        <f>60*A24</f>
        <v>60</v>
      </c>
      <c r="E24" s="23" t="s">
        <v>26</v>
      </c>
      <c r="F24" s="29">
        <f>74%*D24</f>
        <v>44.4</v>
      </c>
      <c r="G24" s="23" t="s">
        <v>27</v>
      </c>
    </row>
    <row r="25" spans="1:7" s="24" customFormat="1" x14ac:dyDescent="0.3">
      <c r="B25" s="23"/>
      <c r="C25" s="23"/>
      <c r="D25" s="23"/>
      <c r="E25" s="23" t="s">
        <v>26</v>
      </c>
      <c r="F25" s="29">
        <f>13%*D24</f>
        <v>7.8000000000000007</v>
      </c>
      <c r="G25" s="23" t="s">
        <v>31</v>
      </c>
    </row>
    <row r="26" spans="1:7" s="24" customFormat="1" x14ac:dyDescent="0.3">
      <c r="B26" s="23"/>
      <c r="C26" s="23"/>
      <c r="D26" s="23"/>
      <c r="E26" s="23" t="s">
        <v>26</v>
      </c>
      <c r="F26" s="29">
        <f>11%*D24</f>
        <v>6.6</v>
      </c>
      <c r="G26" s="23" t="s">
        <v>32</v>
      </c>
    </row>
  </sheetData>
  <hyperlinks>
    <hyperlink ref="J1" r:id="rId1"/>
    <hyperlink ref="L1" r:id="rId2"/>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Rezepte Milcheis</vt:lpstr>
      <vt:lpstr>Rezepte Fruchteis</vt:lpstr>
      <vt:lpstr>Eisbilanzierung</vt:lpstr>
      <vt:lpstr>Eisbasis</vt:lpstr>
      <vt:lpstr>Inhaltsstoffe</vt:lpstr>
    </vt:vector>
  </TitlesOfParts>
  <Company>Carl Zeiss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Kierey, Holger</dc:creator>
  <cp:lastModifiedBy>Kierey, Holger</cp:lastModifiedBy>
  <dcterms:created xsi:type="dcterms:W3CDTF">2019-05-09T10:09:06Z</dcterms:created>
  <dcterms:modified xsi:type="dcterms:W3CDTF">2019-07-13T10:56:51Z</dcterms:modified>
</cp:coreProperties>
</file>