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y2kry\Documents\Privat\Kochen\"/>
    </mc:Choice>
  </mc:AlternateContent>
  <xr:revisionPtr revIDLastSave="0" documentId="13_ncr:1_{AF87C7B3-6C27-49D9-B2AD-5A776CEC4BE7}" xr6:coauthVersionLast="44" xr6:coauthVersionMax="44" xr10:uidLastSave="{00000000-0000-0000-0000-000000000000}"/>
  <bookViews>
    <workbookView xWindow="-108" yWindow="-108" windowWidth="23256" windowHeight="12576" xr2:uid="{00000000-000D-0000-FFFF-FFFF00000000}"/>
  </bookViews>
  <sheets>
    <sheet name="Rezepte Milcheis" sheetId="3" r:id="rId1"/>
    <sheet name="Rezepte Fruchteis" sheetId="4" r:id="rId2"/>
    <sheet name="Andere Rezepte" sheetId="6" r:id="rId3"/>
    <sheet name="Eisbilanzierung" sheetId="5" r:id="rId4"/>
    <sheet name="Eisbasis" sheetId="1" r:id="rId5"/>
    <sheet name="Inhaltsstoffe"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8" i="4" l="1"/>
  <c r="M117" i="4"/>
  <c r="L117" i="4"/>
  <c r="J117" i="4"/>
  <c r="I117" i="4"/>
  <c r="H117" i="4"/>
  <c r="G117" i="4"/>
  <c r="F117" i="4"/>
  <c r="M116" i="4"/>
  <c r="L116" i="4"/>
  <c r="J116" i="4"/>
  <c r="I116" i="4"/>
  <c r="H116" i="4"/>
  <c r="G116" i="4"/>
  <c r="F116" i="4"/>
  <c r="M115" i="4"/>
  <c r="L115" i="4"/>
  <c r="J115" i="4"/>
  <c r="I115" i="4"/>
  <c r="H115" i="4"/>
  <c r="G115" i="4"/>
  <c r="F115" i="4"/>
  <c r="M114" i="4"/>
  <c r="L114" i="4"/>
  <c r="J114" i="4"/>
  <c r="I114" i="4"/>
  <c r="H114" i="4"/>
  <c r="G114" i="4"/>
  <c r="F114" i="4"/>
  <c r="M113" i="4"/>
  <c r="L113" i="4"/>
  <c r="J113" i="4"/>
  <c r="I113" i="4"/>
  <c r="H113" i="4"/>
  <c r="G113" i="4"/>
  <c r="F113" i="4"/>
  <c r="M112" i="4"/>
  <c r="L112" i="4"/>
  <c r="J112" i="4"/>
  <c r="I112" i="4"/>
  <c r="H112" i="4"/>
  <c r="G112" i="4"/>
  <c r="F112" i="4"/>
  <c r="M111" i="4"/>
  <c r="L111" i="4"/>
  <c r="J111" i="4"/>
  <c r="I111" i="4"/>
  <c r="H111" i="4"/>
  <c r="G111" i="4"/>
  <c r="F111" i="4"/>
  <c r="M110" i="4"/>
  <c r="L110" i="4"/>
  <c r="J110" i="4"/>
  <c r="I110" i="4"/>
  <c r="H110" i="4"/>
  <c r="G110" i="4"/>
  <c r="F110" i="4"/>
  <c r="L118" i="4" l="1"/>
  <c r="I118" i="4"/>
  <c r="I119" i="4" s="1"/>
  <c r="G118" i="4"/>
  <c r="G119" i="4" s="1"/>
  <c r="F118" i="4"/>
  <c r="F119" i="4" s="1"/>
  <c r="H118" i="4"/>
  <c r="H119" i="4" s="1"/>
  <c r="J118" i="4"/>
  <c r="J119" i="4" s="1"/>
  <c r="E28" i="5"/>
  <c r="D678" i="3"/>
  <c r="M677" i="3"/>
  <c r="L677" i="3"/>
  <c r="J677" i="3"/>
  <c r="I677" i="3"/>
  <c r="H677" i="3"/>
  <c r="G677" i="3"/>
  <c r="F677" i="3"/>
  <c r="M676" i="3"/>
  <c r="L676" i="3"/>
  <c r="J676" i="3"/>
  <c r="I676" i="3"/>
  <c r="H676" i="3"/>
  <c r="G676" i="3"/>
  <c r="F676" i="3"/>
  <c r="M675" i="3"/>
  <c r="L675" i="3"/>
  <c r="J675" i="3"/>
  <c r="I675" i="3"/>
  <c r="H675" i="3"/>
  <c r="G675" i="3"/>
  <c r="F675" i="3"/>
  <c r="M674" i="3"/>
  <c r="L674" i="3"/>
  <c r="J674" i="3"/>
  <c r="I674" i="3"/>
  <c r="H674" i="3"/>
  <c r="G674" i="3"/>
  <c r="F674" i="3"/>
  <c r="M673" i="3"/>
  <c r="L673" i="3"/>
  <c r="J673" i="3"/>
  <c r="I673" i="3"/>
  <c r="H673" i="3"/>
  <c r="G673" i="3"/>
  <c r="F673" i="3"/>
  <c r="M672" i="3"/>
  <c r="L672" i="3"/>
  <c r="J672" i="3"/>
  <c r="I672" i="3"/>
  <c r="H672" i="3"/>
  <c r="G672" i="3"/>
  <c r="F672" i="3"/>
  <c r="M671" i="3"/>
  <c r="L671" i="3"/>
  <c r="J671" i="3"/>
  <c r="I671" i="3"/>
  <c r="H671" i="3"/>
  <c r="G671" i="3"/>
  <c r="F671" i="3"/>
  <c r="L678" i="3" l="1"/>
  <c r="F678" i="3"/>
  <c r="F679" i="3" s="1"/>
  <c r="G678" i="3"/>
  <c r="G679" i="3" s="1"/>
  <c r="I678" i="3"/>
  <c r="I679" i="3" s="1"/>
  <c r="J678" i="3"/>
  <c r="J679" i="3" s="1"/>
  <c r="H678" i="3"/>
  <c r="H679" i="3" s="1"/>
  <c r="D215" i="3"/>
  <c r="M214" i="3"/>
  <c r="L214" i="3"/>
  <c r="J214" i="3"/>
  <c r="I214" i="3"/>
  <c r="H214" i="3"/>
  <c r="G214" i="3"/>
  <c r="F214" i="3"/>
  <c r="M213" i="3"/>
  <c r="L213" i="3"/>
  <c r="J213" i="3"/>
  <c r="I213" i="3"/>
  <c r="H213" i="3"/>
  <c r="G213" i="3"/>
  <c r="F213" i="3"/>
  <c r="M212" i="3"/>
  <c r="L212" i="3"/>
  <c r="J212" i="3"/>
  <c r="I212" i="3"/>
  <c r="H212" i="3"/>
  <c r="G212" i="3"/>
  <c r="F212" i="3"/>
  <c r="M211" i="3"/>
  <c r="L211" i="3"/>
  <c r="J211" i="3"/>
  <c r="I211" i="3"/>
  <c r="H211" i="3"/>
  <c r="G211" i="3"/>
  <c r="F211" i="3"/>
  <c r="M210" i="3"/>
  <c r="L210" i="3"/>
  <c r="J210" i="3"/>
  <c r="I210" i="3"/>
  <c r="H210" i="3"/>
  <c r="G210" i="3"/>
  <c r="F210" i="3"/>
  <c r="M209" i="3"/>
  <c r="L209" i="3"/>
  <c r="J209" i="3"/>
  <c r="I209" i="3"/>
  <c r="H209" i="3"/>
  <c r="G209" i="3"/>
  <c r="F209" i="3"/>
  <c r="M208" i="3"/>
  <c r="L208" i="3"/>
  <c r="J208" i="3"/>
  <c r="I208" i="3"/>
  <c r="H208" i="3"/>
  <c r="G208" i="3"/>
  <c r="F208" i="3"/>
  <c r="J215" i="3" l="1"/>
  <c r="J216" i="3" s="1"/>
  <c r="I215" i="3"/>
  <c r="I216" i="3" s="1"/>
  <c r="L215" i="3"/>
  <c r="F215" i="3"/>
  <c r="F216" i="3" s="1"/>
  <c r="G215" i="3"/>
  <c r="G216" i="3" s="1"/>
  <c r="H215" i="3"/>
  <c r="H216" i="3" s="1"/>
  <c r="D587" i="3"/>
  <c r="M586" i="3"/>
  <c r="L586" i="3"/>
  <c r="J586" i="3"/>
  <c r="I586" i="3"/>
  <c r="H586" i="3"/>
  <c r="G586" i="3"/>
  <c r="F586" i="3"/>
  <c r="M585" i="3"/>
  <c r="L585" i="3"/>
  <c r="J585" i="3"/>
  <c r="I585" i="3"/>
  <c r="H585" i="3"/>
  <c r="G585" i="3"/>
  <c r="F585" i="3"/>
  <c r="M584" i="3"/>
  <c r="L584" i="3"/>
  <c r="J584" i="3"/>
  <c r="I584" i="3"/>
  <c r="H584" i="3"/>
  <c r="G584" i="3"/>
  <c r="F584" i="3"/>
  <c r="M583" i="3"/>
  <c r="L583" i="3"/>
  <c r="J583" i="3"/>
  <c r="I583" i="3"/>
  <c r="H583" i="3"/>
  <c r="G583" i="3"/>
  <c r="F583" i="3"/>
  <c r="M582" i="3"/>
  <c r="L582" i="3"/>
  <c r="J582" i="3"/>
  <c r="I582" i="3"/>
  <c r="H582" i="3"/>
  <c r="G582" i="3"/>
  <c r="F582" i="3"/>
  <c r="M581" i="3"/>
  <c r="L581" i="3"/>
  <c r="J581" i="3"/>
  <c r="I581" i="3"/>
  <c r="H581" i="3"/>
  <c r="G581" i="3"/>
  <c r="F581" i="3"/>
  <c r="F599" i="3"/>
  <c r="G599" i="3"/>
  <c r="H599" i="3"/>
  <c r="I599" i="3"/>
  <c r="J599" i="3"/>
  <c r="L599" i="3"/>
  <c r="M599" i="3"/>
  <c r="F600" i="3"/>
  <c r="G600" i="3"/>
  <c r="H600" i="3"/>
  <c r="I600" i="3"/>
  <c r="J600" i="3"/>
  <c r="L600" i="3"/>
  <c r="M600" i="3"/>
  <c r="F601" i="3"/>
  <c r="G601" i="3"/>
  <c r="H601" i="3"/>
  <c r="I601" i="3"/>
  <c r="J601" i="3"/>
  <c r="L601" i="3"/>
  <c r="M601" i="3"/>
  <c r="G571" i="3"/>
  <c r="D573" i="3"/>
  <c r="M572" i="3"/>
  <c r="L572" i="3"/>
  <c r="J572" i="3"/>
  <c r="I572" i="3"/>
  <c r="H572" i="3"/>
  <c r="G572" i="3"/>
  <c r="F572" i="3"/>
  <c r="M571" i="3"/>
  <c r="L571" i="3"/>
  <c r="J571" i="3"/>
  <c r="I571" i="3"/>
  <c r="H571" i="3"/>
  <c r="F571" i="3"/>
  <c r="M570" i="3"/>
  <c r="L570" i="3"/>
  <c r="J570" i="3"/>
  <c r="I570" i="3"/>
  <c r="H570" i="3"/>
  <c r="G570" i="3"/>
  <c r="F570" i="3"/>
  <c r="H587" i="3" l="1"/>
  <c r="H588" i="3" s="1"/>
  <c r="J587" i="3"/>
  <c r="J588" i="3" s="1"/>
  <c r="I587" i="3"/>
  <c r="I588" i="3" s="1"/>
  <c r="L587" i="3"/>
  <c r="F587" i="3"/>
  <c r="F588" i="3" s="1"/>
  <c r="G587" i="3"/>
  <c r="G588" i="3" s="1"/>
  <c r="L573" i="3"/>
  <c r="F573" i="3"/>
  <c r="F574" i="3" s="1"/>
  <c r="G573" i="3"/>
  <c r="G574" i="3" s="1"/>
  <c r="H573" i="3"/>
  <c r="H574" i="3" s="1"/>
  <c r="I573" i="3"/>
  <c r="I574" i="3" s="1"/>
  <c r="J573" i="3"/>
  <c r="J574" i="3" s="1"/>
  <c r="D22" i="6"/>
  <c r="M21" i="6"/>
  <c r="L21" i="6"/>
  <c r="J21" i="6"/>
  <c r="H21" i="6"/>
  <c r="G21" i="6"/>
  <c r="F21" i="6"/>
  <c r="M20" i="6"/>
  <c r="L20" i="6"/>
  <c r="J20" i="6"/>
  <c r="H20" i="6"/>
  <c r="G20" i="6"/>
  <c r="F20" i="6"/>
  <c r="M19" i="6"/>
  <c r="L19" i="6"/>
  <c r="J19" i="6"/>
  <c r="H19" i="6"/>
  <c r="G19" i="6"/>
  <c r="F19" i="6"/>
  <c r="M18" i="6"/>
  <c r="L18" i="6"/>
  <c r="J18" i="6"/>
  <c r="H18" i="6"/>
  <c r="G18" i="6"/>
  <c r="F18" i="6"/>
  <c r="M17" i="6"/>
  <c r="L17" i="6"/>
  <c r="L22" i="6" s="1"/>
  <c r="J17" i="6"/>
  <c r="H17" i="6"/>
  <c r="G17" i="6"/>
  <c r="F17" i="6"/>
  <c r="J22" i="6" l="1"/>
  <c r="J23" i="6" s="1"/>
  <c r="F22" i="6"/>
  <c r="F23" i="6" s="1"/>
  <c r="G22" i="6"/>
  <c r="G23" i="6" s="1"/>
  <c r="H22" i="6"/>
  <c r="H23" i="6" s="1"/>
  <c r="E54" i="5"/>
  <c r="D65" i="6"/>
  <c r="M64" i="6"/>
  <c r="L64" i="6"/>
  <c r="J64" i="6"/>
  <c r="H64" i="6"/>
  <c r="G64" i="6"/>
  <c r="F64" i="6"/>
  <c r="M63" i="6"/>
  <c r="L63" i="6"/>
  <c r="J63" i="6"/>
  <c r="H63" i="6"/>
  <c r="G63" i="6"/>
  <c r="F63" i="6"/>
  <c r="M62" i="6"/>
  <c r="L62" i="6"/>
  <c r="J62" i="6"/>
  <c r="H62" i="6"/>
  <c r="G62" i="6"/>
  <c r="F62" i="6"/>
  <c r="M61" i="6"/>
  <c r="L61" i="6"/>
  <c r="J61" i="6"/>
  <c r="H61" i="6"/>
  <c r="G61" i="6"/>
  <c r="F61" i="6"/>
  <c r="M60" i="6"/>
  <c r="L60" i="6"/>
  <c r="J60" i="6"/>
  <c r="H60" i="6"/>
  <c r="G60" i="6"/>
  <c r="F60" i="6"/>
  <c r="M59" i="6"/>
  <c r="L59" i="6"/>
  <c r="J59" i="6"/>
  <c r="I59" i="6"/>
  <c r="H59" i="6"/>
  <c r="G59" i="6"/>
  <c r="F59" i="6"/>
  <c r="M58" i="6"/>
  <c r="L58" i="6"/>
  <c r="L65" i="6" s="1"/>
  <c r="J58" i="6"/>
  <c r="H58" i="6"/>
  <c r="G58" i="6"/>
  <c r="F58" i="6"/>
  <c r="G65" i="6" l="1"/>
  <c r="G66" i="6" s="1"/>
  <c r="F65" i="6"/>
  <c r="F66" i="6" s="1"/>
  <c r="J65" i="6"/>
  <c r="J66" i="6" s="1"/>
  <c r="H65" i="6"/>
  <c r="H66" i="6" s="1"/>
  <c r="M50" i="6"/>
  <c r="L50" i="6"/>
  <c r="M49" i="6"/>
  <c r="L49" i="6"/>
  <c r="M48" i="6"/>
  <c r="L48" i="6"/>
  <c r="M47" i="6"/>
  <c r="L47" i="6"/>
  <c r="M46" i="6"/>
  <c r="L46" i="6"/>
  <c r="M45" i="6"/>
  <c r="L45" i="6"/>
  <c r="M44" i="6"/>
  <c r="L44" i="6"/>
  <c r="M11" i="6"/>
  <c r="L11" i="6"/>
  <c r="L12" i="6" s="1"/>
  <c r="M10" i="6"/>
  <c r="L10" i="6"/>
  <c r="M9" i="6"/>
  <c r="L9" i="6"/>
  <c r="M8" i="6"/>
  <c r="L8" i="6"/>
  <c r="M7" i="6"/>
  <c r="L7" i="6"/>
  <c r="M35" i="6"/>
  <c r="L35" i="6"/>
  <c r="M34" i="6"/>
  <c r="L34" i="6"/>
  <c r="M33" i="6"/>
  <c r="L33" i="6"/>
  <c r="M32" i="6"/>
  <c r="L32" i="6"/>
  <c r="M31" i="6"/>
  <c r="L31" i="6"/>
  <c r="M30" i="6"/>
  <c r="L30" i="6"/>
  <c r="M29" i="6"/>
  <c r="L29" i="6"/>
  <c r="L36" i="6" s="1"/>
  <c r="L51" i="6" l="1"/>
  <c r="E40" i="5"/>
  <c r="I61" i="6" s="1"/>
  <c r="D51" i="6"/>
  <c r="J50" i="6"/>
  <c r="H50" i="6"/>
  <c r="G50" i="6"/>
  <c r="F50" i="6"/>
  <c r="J49" i="6"/>
  <c r="H49" i="6"/>
  <c r="G49" i="6"/>
  <c r="F49" i="6"/>
  <c r="J48" i="6"/>
  <c r="H48" i="6"/>
  <c r="G48" i="6"/>
  <c r="F48" i="6"/>
  <c r="J47" i="6"/>
  <c r="I47" i="6"/>
  <c r="H47" i="6"/>
  <c r="G47" i="6"/>
  <c r="F47" i="6"/>
  <c r="J46" i="6"/>
  <c r="H46" i="6"/>
  <c r="G46" i="6"/>
  <c r="F46" i="6"/>
  <c r="J45" i="6"/>
  <c r="H45" i="6"/>
  <c r="G45" i="6"/>
  <c r="F45" i="6"/>
  <c r="J44" i="6"/>
  <c r="H44" i="6"/>
  <c r="G44" i="6"/>
  <c r="F44" i="6"/>
  <c r="J34" i="6"/>
  <c r="H34" i="6"/>
  <c r="G34" i="6"/>
  <c r="F34" i="6"/>
  <c r="J32" i="6"/>
  <c r="H32" i="6"/>
  <c r="G32" i="6"/>
  <c r="F32" i="6"/>
  <c r="D36" i="6"/>
  <c r="J35" i="6"/>
  <c r="H35" i="6"/>
  <c r="G35" i="6"/>
  <c r="F35" i="6"/>
  <c r="J33" i="6"/>
  <c r="H33" i="6"/>
  <c r="G33" i="6"/>
  <c r="F33" i="6"/>
  <c r="J31" i="6"/>
  <c r="H31" i="6"/>
  <c r="G31" i="6"/>
  <c r="F31" i="6"/>
  <c r="J30" i="6"/>
  <c r="H30" i="6"/>
  <c r="G30" i="6"/>
  <c r="F30" i="6"/>
  <c r="J29" i="6"/>
  <c r="H29" i="6"/>
  <c r="G29" i="6"/>
  <c r="F29" i="6"/>
  <c r="E60" i="5"/>
  <c r="E55" i="5"/>
  <c r="I45" i="6" s="1"/>
  <c r="D12" i="6"/>
  <c r="J11" i="6"/>
  <c r="H11" i="6"/>
  <c r="G11" i="6"/>
  <c r="F11" i="6"/>
  <c r="J10" i="6"/>
  <c r="H10" i="6"/>
  <c r="G10" i="6"/>
  <c r="F10" i="6"/>
  <c r="J9" i="6"/>
  <c r="H9" i="6"/>
  <c r="G9" i="6"/>
  <c r="F9" i="6"/>
  <c r="J8" i="6"/>
  <c r="I8" i="6"/>
  <c r="H8" i="6"/>
  <c r="G8" i="6"/>
  <c r="F8" i="6"/>
  <c r="J7" i="6"/>
  <c r="H7" i="6"/>
  <c r="G7" i="6"/>
  <c r="F7" i="6"/>
  <c r="I30" i="6" l="1"/>
  <c r="N8" i="6"/>
  <c r="N21" i="6"/>
  <c r="N18" i="6"/>
  <c r="N19" i="6"/>
  <c r="N20" i="6"/>
  <c r="N17" i="6"/>
  <c r="N22" i="6"/>
  <c r="N58" i="6"/>
  <c r="N63" i="6"/>
  <c r="N60" i="6"/>
  <c r="N64" i="6"/>
  <c r="N61" i="6"/>
  <c r="N62" i="6"/>
  <c r="N59" i="6"/>
  <c r="N65" i="6"/>
  <c r="N44" i="6"/>
  <c r="N33" i="6"/>
  <c r="N32" i="6"/>
  <c r="N50" i="6"/>
  <c r="N30" i="6"/>
  <c r="N48" i="6"/>
  <c r="N46" i="6"/>
  <c r="N29" i="6"/>
  <c r="N31" i="6"/>
  <c r="N35" i="6"/>
  <c r="N51" i="6"/>
  <c r="N36" i="6"/>
  <c r="N34" i="6"/>
  <c r="N45" i="6"/>
  <c r="N47" i="6"/>
  <c r="N49" i="6"/>
  <c r="H51" i="6"/>
  <c r="H52" i="6" s="1"/>
  <c r="J51" i="6"/>
  <c r="J52" i="6" s="1"/>
  <c r="F51" i="6"/>
  <c r="F52" i="6" s="1"/>
  <c r="G51" i="6"/>
  <c r="G52" i="6" s="1"/>
  <c r="G36" i="6"/>
  <c r="G37" i="6" s="1"/>
  <c r="H36" i="6"/>
  <c r="H37" i="6" s="1"/>
  <c r="F36" i="6"/>
  <c r="F37" i="6" s="1"/>
  <c r="J36" i="6"/>
  <c r="J37" i="6" s="1"/>
  <c r="N11" i="6"/>
  <c r="N10" i="6"/>
  <c r="N7" i="6"/>
  <c r="N9" i="6"/>
  <c r="N12" i="6"/>
  <c r="G12" i="6"/>
  <c r="G13" i="6" s="1"/>
  <c r="H12" i="6"/>
  <c r="H13" i="6" s="1"/>
  <c r="F12" i="6"/>
  <c r="F13" i="6" s="1"/>
  <c r="J12" i="6"/>
  <c r="J13" i="6" s="1"/>
  <c r="E87" i="5"/>
  <c r="D659" i="3"/>
  <c r="M658" i="3"/>
  <c r="L658" i="3"/>
  <c r="J658" i="3"/>
  <c r="H658" i="3"/>
  <c r="G658" i="3"/>
  <c r="F658" i="3"/>
  <c r="M657" i="3"/>
  <c r="L657" i="3"/>
  <c r="J657" i="3"/>
  <c r="I657" i="3"/>
  <c r="H657" i="3"/>
  <c r="G657" i="3"/>
  <c r="F657" i="3"/>
  <c r="M656" i="3"/>
  <c r="L656" i="3"/>
  <c r="J656" i="3"/>
  <c r="H656" i="3"/>
  <c r="G656" i="3"/>
  <c r="F656" i="3"/>
  <c r="M655" i="3"/>
  <c r="L655" i="3"/>
  <c r="J655" i="3"/>
  <c r="H655" i="3"/>
  <c r="G655" i="3"/>
  <c r="F655" i="3"/>
  <c r="M654" i="3"/>
  <c r="L654" i="3"/>
  <c r="J654" i="3"/>
  <c r="H654" i="3"/>
  <c r="G654" i="3"/>
  <c r="F654" i="3"/>
  <c r="M653" i="3"/>
  <c r="L653" i="3"/>
  <c r="J653" i="3"/>
  <c r="H653" i="3"/>
  <c r="G653" i="3"/>
  <c r="F653" i="3"/>
  <c r="M652" i="3"/>
  <c r="L652" i="3"/>
  <c r="J652" i="3"/>
  <c r="H652" i="3"/>
  <c r="G652" i="3"/>
  <c r="F652" i="3"/>
  <c r="M651" i="3"/>
  <c r="L651" i="3"/>
  <c r="J651" i="3"/>
  <c r="H651" i="3"/>
  <c r="G651" i="3"/>
  <c r="F651" i="3"/>
  <c r="I21" i="6" l="1"/>
  <c r="I35" i="6"/>
  <c r="I50" i="6"/>
  <c r="I11" i="6"/>
  <c r="H659" i="3"/>
  <c r="H660" i="3" s="1"/>
  <c r="L659" i="3"/>
  <c r="J659" i="3"/>
  <c r="J660" i="3" s="1"/>
  <c r="F659" i="3"/>
  <c r="F660" i="3" s="1"/>
  <c r="G659" i="3"/>
  <c r="G660" i="3" s="1"/>
  <c r="E75" i="5"/>
  <c r="E27" i="5"/>
  <c r="I636" i="3" s="1"/>
  <c r="L628" i="3"/>
  <c r="L629" i="3"/>
  <c r="L630" i="3"/>
  <c r="L631" i="3"/>
  <c r="L632" i="3"/>
  <c r="L633" i="3"/>
  <c r="L634" i="3"/>
  <c r="L635" i="3"/>
  <c r="L636" i="3"/>
  <c r="L627" i="3"/>
  <c r="M634" i="3"/>
  <c r="J634" i="3"/>
  <c r="H634" i="3"/>
  <c r="G634" i="3"/>
  <c r="F634" i="3"/>
  <c r="M636" i="3"/>
  <c r="J636" i="3"/>
  <c r="H636" i="3"/>
  <c r="G636" i="3"/>
  <c r="F636" i="3"/>
  <c r="M635" i="3" l="1"/>
  <c r="J635" i="3"/>
  <c r="I635" i="3"/>
  <c r="H635" i="3"/>
  <c r="G635" i="3"/>
  <c r="F635" i="3"/>
  <c r="D637" i="3"/>
  <c r="M632" i="3"/>
  <c r="J632" i="3"/>
  <c r="H632" i="3"/>
  <c r="G632" i="3"/>
  <c r="F632" i="3"/>
  <c r="M630" i="3"/>
  <c r="J630" i="3"/>
  <c r="H630" i="3"/>
  <c r="G630" i="3"/>
  <c r="F630" i="3"/>
  <c r="M633" i="3"/>
  <c r="J633" i="3"/>
  <c r="H633" i="3"/>
  <c r="G633" i="3"/>
  <c r="F633" i="3"/>
  <c r="M631" i="3"/>
  <c r="J631" i="3"/>
  <c r="H631" i="3"/>
  <c r="G631" i="3"/>
  <c r="F631" i="3"/>
  <c r="M629" i="3"/>
  <c r="J629" i="3"/>
  <c r="H629" i="3"/>
  <c r="G629" i="3"/>
  <c r="F629" i="3"/>
  <c r="M628" i="3"/>
  <c r="J628" i="3"/>
  <c r="H628" i="3"/>
  <c r="G628" i="3"/>
  <c r="F628" i="3"/>
  <c r="M627" i="3"/>
  <c r="L637" i="3"/>
  <c r="J627" i="3"/>
  <c r="H627" i="3"/>
  <c r="G627" i="3"/>
  <c r="F627" i="3"/>
  <c r="M612" i="3"/>
  <c r="L612" i="3"/>
  <c r="J612" i="3"/>
  <c r="H612" i="3"/>
  <c r="G612" i="3"/>
  <c r="F612" i="3"/>
  <c r="H637" i="3" l="1"/>
  <c r="H638" i="3" s="1"/>
  <c r="F637" i="3"/>
  <c r="F638" i="3" s="1"/>
  <c r="J637" i="3"/>
  <c r="J638" i="3" s="1"/>
  <c r="G637" i="3"/>
  <c r="G638" i="3" s="1"/>
  <c r="E26" i="5"/>
  <c r="D617" i="3"/>
  <c r="M616" i="3"/>
  <c r="L616" i="3"/>
  <c r="J616" i="3"/>
  <c r="H616" i="3"/>
  <c r="G616" i="3"/>
  <c r="F616" i="3"/>
  <c r="M615" i="3"/>
  <c r="L615" i="3"/>
  <c r="J615" i="3"/>
  <c r="H615" i="3"/>
  <c r="G615" i="3"/>
  <c r="F615" i="3"/>
  <c r="M614" i="3"/>
  <c r="L614" i="3"/>
  <c r="J614" i="3"/>
  <c r="I614" i="3"/>
  <c r="H614" i="3"/>
  <c r="G614" i="3"/>
  <c r="F614" i="3"/>
  <c r="M613" i="3"/>
  <c r="L613" i="3"/>
  <c r="J613" i="3"/>
  <c r="H613" i="3"/>
  <c r="G613" i="3"/>
  <c r="F613" i="3"/>
  <c r="M611" i="3"/>
  <c r="L611" i="3"/>
  <c r="J611" i="3"/>
  <c r="H611" i="3"/>
  <c r="G611" i="3"/>
  <c r="F611" i="3"/>
  <c r="M610" i="3"/>
  <c r="L610" i="3"/>
  <c r="J610" i="3"/>
  <c r="H610" i="3"/>
  <c r="G610" i="3"/>
  <c r="F610" i="3"/>
  <c r="D603" i="3"/>
  <c r="M602" i="3"/>
  <c r="L602" i="3"/>
  <c r="J602" i="3"/>
  <c r="I602" i="3"/>
  <c r="H602" i="3"/>
  <c r="G602" i="3"/>
  <c r="F602" i="3"/>
  <c r="L617" i="3" l="1"/>
  <c r="J603" i="3"/>
  <c r="J604" i="3" s="1"/>
  <c r="F617" i="3"/>
  <c r="F618" i="3" s="1"/>
  <c r="J617" i="3"/>
  <c r="J618" i="3" s="1"/>
  <c r="G617" i="3"/>
  <c r="G618" i="3" s="1"/>
  <c r="H617" i="3"/>
  <c r="H618" i="3" s="1"/>
  <c r="H603" i="3"/>
  <c r="H604" i="3" s="1"/>
  <c r="L603" i="3"/>
  <c r="G603" i="3"/>
  <c r="G604" i="3" s="1"/>
  <c r="F603" i="3"/>
  <c r="F604" i="3" s="1"/>
  <c r="E59" i="5"/>
  <c r="L430" i="3"/>
  <c r="F430" i="3"/>
  <c r="G430" i="3"/>
  <c r="H430" i="3"/>
  <c r="I430" i="3"/>
  <c r="J430" i="3"/>
  <c r="M430" i="3"/>
  <c r="D436" i="3"/>
  <c r="M435" i="3"/>
  <c r="L435" i="3"/>
  <c r="J435" i="3"/>
  <c r="H435" i="3"/>
  <c r="G435" i="3"/>
  <c r="F435" i="3"/>
  <c r="M434" i="3"/>
  <c r="L434" i="3"/>
  <c r="J434" i="3"/>
  <c r="H434" i="3"/>
  <c r="G434" i="3"/>
  <c r="F434" i="3"/>
  <c r="M433" i="3"/>
  <c r="L433" i="3"/>
  <c r="J433" i="3"/>
  <c r="H433" i="3"/>
  <c r="G433" i="3"/>
  <c r="F433" i="3"/>
  <c r="M432" i="3"/>
  <c r="L432" i="3"/>
  <c r="J432" i="3"/>
  <c r="H432" i="3"/>
  <c r="G432" i="3"/>
  <c r="F432" i="3"/>
  <c r="M431" i="3"/>
  <c r="L431" i="3"/>
  <c r="J431" i="3"/>
  <c r="H431" i="3"/>
  <c r="G431" i="3"/>
  <c r="F431" i="3"/>
  <c r="M429" i="3"/>
  <c r="L429" i="3"/>
  <c r="J429" i="3"/>
  <c r="H429" i="3"/>
  <c r="G429" i="3"/>
  <c r="F429" i="3"/>
  <c r="I18" i="6" l="1"/>
  <c r="I658" i="3"/>
  <c r="G436" i="3"/>
  <c r="G437" i="3" s="1"/>
  <c r="L436" i="3"/>
  <c r="H436" i="3"/>
  <c r="H437" i="3" s="1"/>
  <c r="F436" i="3"/>
  <c r="F437" i="3" s="1"/>
  <c r="J436" i="3"/>
  <c r="J437" i="3" s="1"/>
  <c r="D562" i="3"/>
  <c r="M561" i="3"/>
  <c r="L561" i="3"/>
  <c r="J561" i="3"/>
  <c r="H561" i="3"/>
  <c r="G561" i="3"/>
  <c r="F561" i="3"/>
  <c r="M560" i="3"/>
  <c r="L560" i="3"/>
  <c r="J560" i="3"/>
  <c r="H560" i="3"/>
  <c r="G560" i="3"/>
  <c r="F560" i="3"/>
  <c r="M559" i="3"/>
  <c r="L559" i="3"/>
  <c r="J559" i="3"/>
  <c r="H559" i="3"/>
  <c r="G559" i="3"/>
  <c r="F559" i="3"/>
  <c r="M558" i="3"/>
  <c r="L558" i="3"/>
  <c r="J558" i="3"/>
  <c r="H558" i="3"/>
  <c r="G558" i="3"/>
  <c r="F558" i="3"/>
  <c r="M557" i="3"/>
  <c r="L557" i="3"/>
  <c r="J557" i="3"/>
  <c r="H557" i="3"/>
  <c r="G557" i="3"/>
  <c r="F557" i="3"/>
  <c r="M556" i="3"/>
  <c r="L556" i="3"/>
  <c r="J556" i="3"/>
  <c r="H556" i="3"/>
  <c r="G556" i="3"/>
  <c r="F556" i="3"/>
  <c r="D549" i="3"/>
  <c r="M548" i="3"/>
  <c r="L548" i="3"/>
  <c r="J548" i="3"/>
  <c r="H548" i="3"/>
  <c r="G548" i="3"/>
  <c r="F548" i="3"/>
  <c r="M547" i="3"/>
  <c r="L547" i="3"/>
  <c r="J547" i="3"/>
  <c r="H547" i="3"/>
  <c r="G547" i="3"/>
  <c r="F547" i="3"/>
  <c r="M546" i="3"/>
  <c r="L546" i="3"/>
  <c r="J546" i="3"/>
  <c r="H546" i="3"/>
  <c r="G546" i="3"/>
  <c r="F546" i="3"/>
  <c r="M545" i="3"/>
  <c r="L545" i="3"/>
  <c r="J545" i="3"/>
  <c r="H545" i="3"/>
  <c r="G545" i="3"/>
  <c r="F545" i="3"/>
  <c r="L549" i="3" l="1"/>
  <c r="L562" i="3"/>
  <c r="G549" i="3"/>
  <c r="G550" i="3" s="1"/>
  <c r="H549" i="3"/>
  <c r="H550" i="3" s="1"/>
  <c r="J562" i="3"/>
  <c r="J563" i="3" s="1"/>
  <c r="G562" i="3"/>
  <c r="G563" i="3" s="1"/>
  <c r="F562" i="3"/>
  <c r="F563" i="3" s="1"/>
  <c r="F549" i="3"/>
  <c r="F550" i="3" s="1"/>
  <c r="J549" i="3"/>
  <c r="J550" i="3" s="1"/>
  <c r="H562" i="3"/>
  <c r="H563" i="3" s="1"/>
  <c r="E36" i="5"/>
  <c r="L531" i="3" l="1"/>
  <c r="M531" i="3"/>
  <c r="J531" i="3"/>
  <c r="H531" i="3"/>
  <c r="G531" i="3"/>
  <c r="F531" i="3"/>
  <c r="L529" i="3"/>
  <c r="L528" i="3"/>
  <c r="L530" i="3"/>
  <c r="M529" i="3"/>
  <c r="J529" i="3"/>
  <c r="H529" i="3"/>
  <c r="G529" i="3"/>
  <c r="F529" i="3"/>
  <c r="E37" i="5"/>
  <c r="D533" i="3"/>
  <c r="M532" i="3"/>
  <c r="L532" i="3"/>
  <c r="J532" i="3"/>
  <c r="H532" i="3"/>
  <c r="G532" i="3"/>
  <c r="F532" i="3"/>
  <c r="M530" i="3"/>
  <c r="J530" i="3"/>
  <c r="H530" i="3"/>
  <c r="G530" i="3"/>
  <c r="F530" i="3"/>
  <c r="M528" i="3"/>
  <c r="J528" i="3"/>
  <c r="H528" i="3"/>
  <c r="G528" i="3"/>
  <c r="F528" i="3"/>
  <c r="M527" i="3"/>
  <c r="L527" i="3"/>
  <c r="J527" i="3"/>
  <c r="H527" i="3"/>
  <c r="G527" i="3"/>
  <c r="F527" i="3"/>
  <c r="M526" i="3"/>
  <c r="L526" i="3"/>
  <c r="J526" i="3"/>
  <c r="I526" i="3"/>
  <c r="H526" i="3"/>
  <c r="G526" i="3"/>
  <c r="F526" i="3"/>
  <c r="M525" i="3"/>
  <c r="L525" i="3"/>
  <c r="J525" i="3"/>
  <c r="H525" i="3"/>
  <c r="G525" i="3"/>
  <c r="F525" i="3"/>
  <c r="M524" i="3"/>
  <c r="L524" i="3"/>
  <c r="J524" i="3"/>
  <c r="H524" i="3"/>
  <c r="G524" i="3"/>
  <c r="F524" i="3"/>
  <c r="D517" i="3"/>
  <c r="M516" i="3"/>
  <c r="L516" i="3"/>
  <c r="J516" i="3"/>
  <c r="H516" i="3"/>
  <c r="G516" i="3"/>
  <c r="F516" i="3"/>
  <c r="M515" i="3"/>
  <c r="L515" i="3"/>
  <c r="J515" i="3"/>
  <c r="H515" i="3"/>
  <c r="G515" i="3"/>
  <c r="F515" i="3"/>
  <c r="M514" i="3"/>
  <c r="L514" i="3"/>
  <c r="J514" i="3"/>
  <c r="H514" i="3"/>
  <c r="G514" i="3"/>
  <c r="F514" i="3"/>
  <c r="M513" i="3"/>
  <c r="L513" i="3"/>
  <c r="J513" i="3"/>
  <c r="H513" i="3"/>
  <c r="G513" i="3"/>
  <c r="F513" i="3"/>
  <c r="M512" i="3"/>
  <c r="L512" i="3"/>
  <c r="J512" i="3"/>
  <c r="I512" i="3"/>
  <c r="H512" i="3"/>
  <c r="G512" i="3"/>
  <c r="F512" i="3"/>
  <c r="M511" i="3"/>
  <c r="L511" i="3"/>
  <c r="J511" i="3"/>
  <c r="H511" i="3"/>
  <c r="G511" i="3"/>
  <c r="F511" i="3"/>
  <c r="M510" i="3"/>
  <c r="L510" i="3"/>
  <c r="J510" i="3"/>
  <c r="H510" i="3"/>
  <c r="G510" i="3"/>
  <c r="F510" i="3"/>
  <c r="L533" i="3" l="1"/>
  <c r="J517" i="3"/>
  <c r="J518" i="3" s="1"/>
  <c r="G533" i="3"/>
  <c r="G534" i="3" s="1"/>
  <c r="G517" i="3"/>
  <c r="G518" i="3" s="1"/>
  <c r="H533" i="3"/>
  <c r="H534" i="3" s="1"/>
  <c r="H517" i="3"/>
  <c r="H518" i="3" s="1"/>
  <c r="F533" i="3"/>
  <c r="F534" i="3" s="1"/>
  <c r="J533" i="3"/>
  <c r="J534" i="3" s="1"/>
  <c r="L517" i="3"/>
  <c r="F517" i="3"/>
  <c r="F518" i="3" s="1"/>
  <c r="M399" i="3"/>
  <c r="M400" i="3"/>
  <c r="D500" i="3" l="1"/>
  <c r="M499" i="3"/>
  <c r="L499" i="3"/>
  <c r="J499" i="3"/>
  <c r="H499" i="3"/>
  <c r="G499" i="3"/>
  <c r="F499" i="3"/>
  <c r="M498" i="3"/>
  <c r="L498" i="3"/>
  <c r="J498" i="3"/>
  <c r="H498" i="3"/>
  <c r="G498" i="3"/>
  <c r="F498" i="3"/>
  <c r="M497" i="3"/>
  <c r="L497" i="3"/>
  <c r="J497" i="3"/>
  <c r="H497" i="3"/>
  <c r="G497" i="3"/>
  <c r="F497" i="3"/>
  <c r="M496" i="3"/>
  <c r="L496" i="3"/>
  <c r="J496" i="3"/>
  <c r="H496" i="3"/>
  <c r="G496" i="3"/>
  <c r="F496" i="3"/>
  <c r="M495" i="3"/>
  <c r="L495" i="3"/>
  <c r="J495" i="3"/>
  <c r="H495" i="3"/>
  <c r="G495" i="3"/>
  <c r="F495" i="3"/>
  <c r="M494" i="3"/>
  <c r="L494" i="3"/>
  <c r="J494" i="3"/>
  <c r="H494" i="3"/>
  <c r="G494" i="3"/>
  <c r="F494" i="3"/>
  <c r="D486" i="3"/>
  <c r="M485" i="3"/>
  <c r="L485" i="3"/>
  <c r="J485" i="3"/>
  <c r="H485" i="3"/>
  <c r="G485" i="3"/>
  <c r="F485" i="3"/>
  <c r="M484" i="3"/>
  <c r="L484" i="3"/>
  <c r="J484" i="3"/>
  <c r="H484" i="3"/>
  <c r="G484" i="3"/>
  <c r="F484" i="3"/>
  <c r="M483" i="3"/>
  <c r="L483" i="3"/>
  <c r="J483" i="3"/>
  <c r="H483" i="3"/>
  <c r="G483" i="3"/>
  <c r="F483" i="3"/>
  <c r="M482" i="3"/>
  <c r="L482" i="3"/>
  <c r="J482" i="3"/>
  <c r="H482" i="3"/>
  <c r="G482" i="3"/>
  <c r="F482" i="3"/>
  <c r="M481" i="3"/>
  <c r="L481" i="3"/>
  <c r="J481" i="3"/>
  <c r="H481" i="3"/>
  <c r="G481" i="3"/>
  <c r="F481" i="3"/>
  <c r="M480" i="3"/>
  <c r="L480" i="3"/>
  <c r="J480" i="3"/>
  <c r="H480" i="3"/>
  <c r="G480" i="3"/>
  <c r="F480" i="3"/>
  <c r="D469" i="3"/>
  <c r="M468" i="3"/>
  <c r="L468" i="3"/>
  <c r="J468" i="3"/>
  <c r="H468" i="3"/>
  <c r="G468" i="3"/>
  <c r="F468" i="3"/>
  <c r="M467" i="3"/>
  <c r="L467" i="3"/>
  <c r="J467" i="3"/>
  <c r="H467" i="3"/>
  <c r="G467" i="3"/>
  <c r="F467" i="3"/>
  <c r="M466" i="3"/>
  <c r="L466" i="3"/>
  <c r="J466" i="3"/>
  <c r="H466" i="3"/>
  <c r="G466" i="3"/>
  <c r="F466" i="3"/>
  <c r="M465" i="3"/>
  <c r="L465" i="3"/>
  <c r="J465" i="3"/>
  <c r="H465" i="3"/>
  <c r="G465" i="3"/>
  <c r="F465" i="3"/>
  <c r="M464" i="3"/>
  <c r="L464" i="3"/>
  <c r="J464" i="3"/>
  <c r="H464" i="3"/>
  <c r="G464" i="3"/>
  <c r="F464" i="3"/>
  <c r="M463" i="3"/>
  <c r="L463" i="3"/>
  <c r="J463" i="3"/>
  <c r="H463" i="3"/>
  <c r="G463" i="3"/>
  <c r="F463" i="3"/>
  <c r="M462" i="3"/>
  <c r="L462" i="3"/>
  <c r="J462" i="3"/>
  <c r="H462" i="3"/>
  <c r="G462" i="3"/>
  <c r="F462" i="3"/>
  <c r="E86" i="5"/>
  <c r="I449" i="3" s="1"/>
  <c r="D454" i="3"/>
  <c r="M453" i="3"/>
  <c r="L453" i="3"/>
  <c r="J453" i="3"/>
  <c r="H453" i="3"/>
  <c r="G453" i="3"/>
  <c r="F453" i="3"/>
  <c r="M452" i="3"/>
  <c r="L452" i="3"/>
  <c r="J452" i="3"/>
  <c r="H452" i="3"/>
  <c r="G452" i="3"/>
  <c r="F452" i="3"/>
  <c r="M451" i="3"/>
  <c r="L451" i="3"/>
  <c r="J451" i="3"/>
  <c r="H451" i="3"/>
  <c r="G451" i="3"/>
  <c r="F451" i="3"/>
  <c r="M450" i="3"/>
  <c r="L450" i="3"/>
  <c r="J450" i="3"/>
  <c r="H450" i="3"/>
  <c r="G450" i="3"/>
  <c r="F450" i="3"/>
  <c r="M449" i="3"/>
  <c r="L449" i="3"/>
  <c r="J449" i="3"/>
  <c r="H449" i="3"/>
  <c r="G449" i="3"/>
  <c r="F449" i="3"/>
  <c r="M448" i="3"/>
  <c r="L448" i="3"/>
  <c r="J448" i="3"/>
  <c r="H448" i="3"/>
  <c r="G448" i="3"/>
  <c r="F448" i="3"/>
  <c r="M447" i="3"/>
  <c r="L447" i="3"/>
  <c r="J447" i="3"/>
  <c r="H447" i="3"/>
  <c r="G447" i="3"/>
  <c r="F447" i="3"/>
  <c r="I464" i="3" l="1"/>
  <c r="F500" i="3"/>
  <c r="F501" i="3" s="1"/>
  <c r="J500" i="3"/>
  <c r="J501" i="3" s="1"/>
  <c r="L500" i="3"/>
  <c r="G500" i="3"/>
  <c r="G501" i="3" s="1"/>
  <c r="H500" i="3"/>
  <c r="H501" i="3" s="1"/>
  <c r="J486" i="3"/>
  <c r="J487" i="3" s="1"/>
  <c r="F486" i="3"/>
  <c r="F487" i="3" s="1"/>
  <c r="H486" i="3"/>
  <c r="H487" i="3" s="1"/>
  <c r="G486" i="3"/>
  <c r="G487" i="3" s="1"/>
  <c r="L486" i="3"/>
  <c r="H469" i="3"/>
  <c r="H470" i="3" s="1"/>
  <c r="F469" i="3"/>
  <c r="F470" i="3" s="1"/>
  <c r="J469" i="3"/>
  <c r="J470" i="3" s="1"/>
  <c r="G469" i="3"/>
  <c r="G470" i="3" s="1"/>
  <c r="L469" i="3"/>
  <c r="L454" i="3"/>
  <c r="H454" i="3"/>
  <c r="H455" i="3" s="1"/>
  <c r="J454" i="3"/>
  <c r="J455" i="3" s="1"/>
  <c r="F454" i="3"/>
  <c r="F455" i="3" s="1"/>
  <c r="G454" i="3"/>
  <c r="G455" i="3" s="1"/>
  <c r="M232" i="3"/>
  <c r="M417" i="3"/>
  <c r="E85" i="5"/>
  <c r="I64" i="6" s="1"/>
  <c r="E84" i="5"/>
  <c r="D419" i="3"/>
  <c r="M418" i="3"/>
  <c r="L418" i="3"/>
  <c r="J418" i="3"/>
  <c r="H418" i="3"/>
  <c r="G418" i="3"/>
  <c r="F418" i="3"/>
  <c r="L417" i="3"/>
  <c r="J417" i="3"/>
  <c r="H417" i="3"/>
  <c r="G417" i="3"/>
  <c r="F417" i="3"/>
  <c r="M416" i="3"/>
  <c r="L416" i="3"/>
  <c r="J416" i="3"/>
  <c r="H416" i="3"/>
  <c r="G416" i="3"/>
  <c r="F416" i="3"/>
  <c r="M415" i="3"/>
  <c r="L415" i="3"/>
  <c r="J415" i="3"/>
  <c r="H415" i="3"/>
  <c r="G415" i="3"/>
  <c r="F415" i="3"/>
  <c r="M414" i="3"/>
  <c r="L414" i="3"/>
  <c r="J414" i="3"/>
  <c r="H414" i="3"/>
  <c r="G414" i="3"/>
  <c r="F414" i="3"/>
  <c r="M413" i="3"/>
  <c r="L413" i="3"/>
  <c r="J413" i="3"/>
  <c r="I413" i="3"/>
  <c r="H413" i="3"/>
  <c r="G413" i="3"/>
  <c r="F413" i="3"/>
  <c r="M412" i="3"/>
  <c r="L412" i="3"/>
  <c r="J412" i="3"/>
  <c r="H412" i="3"/>
  <c r="G412" i="3"/>
  <c r="F412" i="3"/>
  <c r="I414" i="3" l="1"/>
  <c r="I431" i="3"/>
  <c r="L419" i="3"/>
  <c r="G419" i="3"/>
  <c r="G420" i="3" s="1"/>
  <c r="H419" i="3"/>
  <c r="H420" i="3" s="1"/>
  <c r="F419" i="3"/>
  <c r="F420" i="3" s="1"/>
  <c r="J419" i="3"/>
  <c r="J420" i="3" s="1"/>
  <c r="D401" i="3"/>
  <c r="L400" i="3"/>
  <c r="J400" i="3"/>
  <c r="H400" i="3"/>
  <c r="G400" i="3"/>
  <c r="F400" i="3"/>
  <c r="L399" i="3"/>
  <c r="J399" i="3"/>
  <c r="H399" i="3"/>
  <c r="G399" i="3"/>
  <c r="F399" i="3"/>
  <c r="M398" i="3"/>
  <c r="L398" i="3"/>
  <c r="J398" i="3"/>
  <c r="H398" i="3"/>
  <c r="G398" i="3"/>
  <c r="F398" i="3"/>
  <c r="M397" i="3"/>
  <c r="L397" i="3"/>
  <c r="J397" i="3"/>
  <c r="H397" i="3"/>
  <c r="G397" i="3"/>
  <c r="F397" i="3"/>
  <c r="M396" i="3"/>
  <c r="L396" i="3"/>
  <c r="J396" i="3"/>
  <c r="H396" i="3"/>
  <c r="G396" i="3"/>
  <c r="F396" i="3"/>
  <c r="M395" i="3"/>
  <c r="L395" i="3"/>
  <c r="J395" i="3"/>
  <c r="H395" i="3"/>
  <c r="G395" i="3"/>
  <c r="F395" i="3"/>
  <c r="M394" i="3"/>
  <c r="L394" i="3"/>
  <c r="J394" i="3"/>
  <c r="H394" i="3"/>
  <c r="G394" i="3"/>
  <c r="F394" i="3"/>
  <c r="D387" i="3"/>
  <c r="M386" i="3"/>
  <c r="L386" i="3"/>
  <c r="J386" i="3"/>
  <c r="H386" i="3"/>
  <c r="G386" i="3"/>
  <c r="F386" i="3"/>
  <c r="M385" i="3"/>
  <c r="L385" i="3"/>
  <c r="J385" i="3"/>
  <c r="H385" i="3"/>
  <c r="G385" i="3"/>
  <c r="F385" i="3"/>
  <c r="M384" i="3"/>
  <c r="L384" i="3"/>
  <c r="J384" i="3"/>
  <c r="H384" i="3"/>
  <c r="G384" i="3"/>
  <c r="F384" i="3"/>
  <c r="M383" i="3"/>
  <c r="L383" i="3"/>
  <c r="J383" i="3"/>
  <c r="H383" i="3"/>
  <c r="G383" i="3"/>
  <c r="F383" i="3"/>
  <c r="M382" i="3"/>
  <c r="L382" i="3"/>
  <c r="J382" i="3"/>
  <c r="H382" i="3"/>
  <c r="G382" i="3"/>
  <c r="F382" i="3"/>
  <c r="M381" i="3"/>
  <c r="L381" i="3"/>
  <c r="J381" i="3"/>
  <c r="H381" i="3"/>
  <c r="G381" i="3"/>
  <c r="F381" i="3"/>
  <c r="M380" i="3"/>
  <c r="L380" i="3"/>
  <c r="J380" i="3"/>
  <c r="H380" i="3"/>
  <c r="G380" i="3"/>
  <c r="F380" i="3"/>
  <c r="M379" i="3"/>
  <c r="L379" i="3"/>
  <c r="J379" i="3"/>
  <c r="H379" i="3"/>
  <c r="G379" i="3"/>
  <c r="F379" i="3"/>
  <c r="M378" i="3"/>
  <c r="L378" i="3"/>
  <c r="J378" i="3"/>
  <c r="H378" i="3"/>
  <c r="G378" i="3"/>
  <c r="F378" i="3"/>
  <c r="M377" i="3"/>
  <c r="L377" i="3"/>
  <c r="J377" i="3"/>
  <c r="H377" i="3"/>
  <c r="G377" i="3"/>
  <c r="F377" i="3"/>
  <c r="L401" i="3" l="1"/>
  <c r="J401" i="3"/>
  <c r="J402" i="3" s="1"/>
  <c r="G401" i="3"/>
  <c r="G402" i="3" s="1"/>
  <c r="H401" i="3"/>
  <c r="H402" i="3" s="1"/>
  <c r="F401" i="3"/>
  <c r="F402" i="3" s="1"/>
  <c r="F387" i="3"/>
  <c r="F388" i="3" s="1"/>
  <c r="J387" i="3"/>
  <c r="J388" i="3" s="1"/>
  <c r="G387" i="3"/>
  <c r="G388" i="3" s="1"/>
  <c r="L387" i="3"/>
  <c r="H387" i="3"/>
  <c r="H388" i="3" s="1"/>
  <c r="D63" i="3"/>
  <c r="M62" i="3"/>
  <c r="L62" i="3"/>
  <c r="J62" i="3"/>
  <c r="H62" i="3"/>
  <c r="G62" i="3"/>
  <c r="F62" i="3"/>
  <c r="M61" i="3"/>
  <c r="L61" i="3"/>
  <c r="J61" i="3"/>
  <c r="H61" i="3"/>
  <c r="G61" i="3"/>
  <c r="F61" i="3"/>
  <c r="M60" i="3"/>
  <c r="L60" i="3"/>
  <c r="J60" i="3"/>
  <c r="H60" i="3"/>
  <c r="G60" i="3"/>
  <c r="F60" i="3"/>
  <c r="M59" i="3"/>
  <c r="L59" i="3"/>
  <c r="J59" i="3"/>
  <c r="H59" i="3"/>
  <c r="G59" i="3"/>
  <c r="F59" i="3"/>
  <c r="M58" i="3"/>
  <c r="L58" i="3"/>
  <c r="J58" i="3"/>
  <c r="H58" i="3"/>
  <c r="G58" i="3"/>
  <c r="F58" i="3"/>
  <c r="M57" i="3"/>
  <c r="L57" i="3"/>
  <c r="J57" i="3"/>
  <c r="H57" i="3"/>
  <c r="G57" i="3"/>
  <c r="F57" i="3"/>
  <c r="M56" i="3"/>
  <c r="L56" i="3"/>
  <c r="J56" i="3"/>
  <c r="H56" i="3"/>
  <c r="G56" i="3"/>
  <c r="F56" i="3"/>
  <c r="M55" i="3"/>
  <c r="L55" i="3"/>
  <c r="J55" i="3"/>
  <c r="H55" i="3"/>
  <c r="G55" i="3"/>
  <c r="F55" i="3"/>
  <c r="F63" i="3" l="1"/>
  <c r="F64" i="3" s="1"/>
  <c r="J63" i="3"/>
  <c r="J64" i="3" s="1"/>
  <c r="L63" i="3"/>
  <c r="G63" i="3"/>
  <c r="G64" i="3" s="1"/>
  <c r="H63" i="3"/>
  <c r="H64" i="3" s="1"/>
  <c r="D44" i="3"/>
  <c r="M43" i="3"/>
  <c r="L43" i="3"/>
  <c r="J43" i="3"/>
  <c r="H43" i="3"/>
  <c r="G43" i="3"/>
  <c r="F43" i="3"/>
  <c r="M42" i="3"/>
  <c r="L42" i="3"/>
  <c r="J42" i="3"/>
  <c r="H42" i="3"/>
  <c r="G42" i="3"/>
  <c r="F42" i="3"/>
  <c r="M41" i="3"/>
  <c r="L41" i="3"/>
  <c r="J41" i="3"/>
  <c r="H41" i="3"/>
  <c r="G41" i="3"/>
  <c r="F41" i="3"/>
  <c r="M40" i="3"/>
  <c r="L40" i="3"/>
  <c r="J40" i="3"/>
  <c r="H40" i="3"/>
  <c r="G40" i="3"/>
  <c r="F40" i="3"/>
  <c r="M39" i="3"/>
  <c r="L39" i="3"/>
  <c r="J39" i="3"/>
  <c r="H39" i="3"/>
  <c r="G39" i="3"/>
  <c r="F39" i="3"/>
  <c r="M38" i="3"/>
  <c r="L38" i="3"/>
  <c r="J38" i="3"/>
  <c r="H38" i="3"/>
  <c r="G38" i="3"/>
  <c r="F38" i="3"/>
  <c r="M37" i="3"/>
  <c r="L37" i="3"/>
  <c r="J37" i="3"/>
  <c r="H37" i="3"/>
  <c r="G37" i="3"/>
  <c r="F37" i="3"/>
  <c r="M36" i="3"/>
  <c r="L36" i="3"/>
  <c r="J36" i="3"/>
  <c r="H36" i="3"/>
  <c r="G36" i="3"/>
  <c r="F36" i="3"/>
  <c r="M35" i="3"/>
  <c r="L35" i="3"/>
  <c r="J35" i="3"/>
  <c r="H35" i="3"/>
  <c r="G35" i="3"/>
  <c r="F35" i="3"/>
  <c r="F44" i="3" l="1"/>
  <c r="F45" i="3" s="1"/>
  <c r="J44" i="3"/>
  <c r="J45" i="3" s="1"/>
  <c r="G44" i="3"/>
  <c r="G45" i="3" s="1"/>
  <c r="L44" i="3"/>
  <c r="H44" i="3"/>
  <c r="H45" i="3" s="1"/>
  <c r="D100" i="4"/>
  <c r="M99" i="4"/>
  <c r="L99" i="4"/>
  <c r="J99" i="4"/>
  <c r="H99" i="4"/>
  <c r="G99" i="4"/>
  <c r="F99" i="4"/>
  <c r="M98" i="4"/>
  <c r="L98" i="4"/>
  <c r="J98" i="4"/>
  <c r="H98" i="4"/>
  <c r="G98" i="4"/>
  <c r="F98" i="4"/>
  <c r="M97" i="4"/>
  <c r="L97" i="4"/>
  <c r="J97" i="4"/>
  <c r="H97" i="4"/>
  <c r="G97" i="4"/>
  <c r="F97" i="4"/>
  <c r="M96" i="4"/>
  <c r="L96" i="4"/>
  <c r="J96" i="4"/>
  <c r="H96" i="4"/>
  <c r="G96" i="4"/>
  <c r="F96" i="4"/>
  <c r="M95" i="4"/>
  <c r="L95" i="4"/>
  <c r="J95" i="4"/>
  <c r="H95" i="4"/>
  <c r="G95" i="4"/>
  <c r="F95" i="4"/>
  <c r="M94" i="4"/>
  <c r="L94" i="4"/>
  <c r="J94" i="4"/>
  <c r="H94" i="4"/>
  <c r="G94" i="4"/>
  <c r="F94" i="4"/>
  <c r="M93" i="4"/>
  <c r="L93" i="4"/>
  <c r="J93" i="4"/>
  <c r="H93" i="4"/>
  <c r="G93" i="4"/>
  <c r="F93" i="4"/>
  <c r="M92" i="4"/>
  <c r="L92" i="4"/>
  <c r="J92" i="4"/>
  <c r="H92" i="4"/>
  <c r="G92" i="4"/>
  <c r="F92" i="4"/>
  <c r="M91" i="4"/>
  <c r="L91" i="4"/>
  <c r="J91" i="4"/>
  <c r="H91" i="4"/>
  <c r="G91" i="4"/>
  <c r="F91" i="4"/>
  <c r="J100" i="4" l="1"/>
  <c r="J101" i="4" s="1"/>
  <c r="F100" i="4"/>
  <c r="F101" i="4" s="1"/>
  <c r="L100" i="4"/>
  <c r="G100" i="4"/>
  <c r="G101" i="4" s="1"/>
  <c r="H100" i="4"/>
  <c r="H101" i="4" s="1"/>
  <c r="M168" i="3"/>
  <c r="M187" i="3"/>
  <c r="M188" i="3"/>
  <c r="M189" i="3"/>
  <c r="M190" i="3"/>
  <c r="M191" i="3"/>
  <c r="M192" i="3"/>
  <c r="M193" i="3"/>
  <c r="M79" i="4" l="1"/>
  <c r="L79" i="4"/>
  <c r="M78" i="4"/>
  <c r="L78" i="4"/>
  <c r="M77" i="4"/>
  <c r="L77" i="4"/>
  <c r="M76" i="4"/>
  <c r="L76" i="4"/>
  <c r="M75" i="4"/>
  <c r="L75" i="4"/>
  <c r="M74" i="4"/>
  <c r="L74" i="4"/>
  <c r="M73" i="4"/>
  <c r="L73" i="4"/>
  <c r="M72" i="4"/>
  <c r="L72" i="4"/>
  <c r="M71" i="4"/>
  <c r="L71" i="4"/>
  <c r="M58" i="4"/>
  <c r="L58" i="4"/>
  <c r="M57" i="4"/>
  <c r="L57" i="4"/>
  <c r="M56" i="4"/>
  <c r="L56" i="4"/>
  <c r="M55" i="4"/>
  <c r="L55" i="4"/>
  <c r="M54" i="4"/>
  <c r="L54" i="4"/>
  <c r="M53" i="4"/>
  <c r="L53" i="4"/>
  <c r="M52" i="4"/>
  <c r="L52" i="4"/>
  <c r="M51" i="4"/>
  <c r="L51" i="4"/>
  <c r="M50" i="4"/>
  <c r="L50" i="4"/>
  <c r="M39" i="4"/>
  <c r="L39" i="4"/>
  <c r="M38" i="4"/>
  <c r="L38" i="4"/>
  <c r="M37" i="4"/>
  <c r="L37" i="4"/>
  <c r="M36" i="4"/>
  <c r="L36" i="4"/>
  <c r="M35" i="4"/>
  <c r="L35" i="4"/>
  <c r="M34" i="4"/>
  <c r="L34" i="4"/>
  <c r="M33" i="4"/>
  <c r="L33" i="4"/>
  <c r="M32" i="4"/>
  <c r="L32" i="4"/>
  <c r="M31" i="4"/>
  <c r="L31" i="4"/>
  <c r="M30" i="4"/>
  <c r="L30" i="4"/>
  <c r="M17" i="4"/>
  <c r="L17" i="4"/>
  <c r="M16" i="4"/>
  <c r="L16" i="4"/>
  <c r="M15" i="4"/>
  <c r="L15" i="4"/>
  <c r="M14" i="4"/>
  <c r="L14" i="4"/>
  <c r="M13" i="4"/>
  <c r="L13" i="4"/>
  <c r="M12" i="4"/>
  <c r="L12" i="4"/>
  <c r="M11" i="4"/>
  <c r="L11" i="4"/>
  <c r="M10" i="4"/>
  <c r="L10" i="4"/>
  <c r="M9" i="4"/>
  <c r="L9" i="4"/>
  <c r="L362" i="3"/>
  <c r="M362" i="3"/>
  <c r="M361" i="3"/>
  <c r="L361" i="3"/>
  <c r="M360" i="3"/>
  <c r="L360" i="3"/>
  <c r="M359" i="3"/>
  <c r="L359" i="3"/>
  <c r="M358" i="3"/>
  <c r="L358" i="3"/>
  <c r="M357" i="3"/>
  <c r="L357" i="3"/>
  <c r="M356" i="3"/>
  <c r="L356" i="3"/>
  <c r="M325" i="3"/>
  <c r="L325" i="3"/>
  <c r="M324" i="3"/>
  <c r="L324" i="3"/>
  <c r="M323" i="3"/>
  <c r="L323" i="3"/>
  <c r="M322" i="3"/>
  <c r="L322" i="3"/>
  <c r="M321" i="3"/>
  <c r="L321" i="3"/>
  <c r="M320" i="3"/>
  <c r="L320" i="3"/>
  <c r="M319" i="3"/>
  <c r="L319" i="3"/>
  <c r="M318" i="3"/>
  <c r="L318" i="3"/>
  <c r="M286" i="3"/>
  <c r="L286" i="3"/>
  <c r="M285" i="3"/>
  <c r="L285" i="3"/>
  <c r="M284" i="3"/>
  <c r="L284" i="3"/>
  <c r="M283" i="3"/>
  <c r="L283" i="3"/>
  <c r="M282" i="3"/>
  <c r="L282" i="3"/>
  <c r="M281" i="3"/>
  <c r="L281" i="3"/>
  <c r="M280" i="3"/>
  <c r="L280" i="3"/>
  <c r="M279" i="3"/>
  <c r="L279" i="3"/>
  <c r="M278" i="3"/>
  <c r="L278" i="3"/>
  <c r="M277" i="3"/>
  <c r="L277" i="3"/>
  <c r="M259" i="3"/>
  <c r="L259" i="3"/>
  <c r="M258" i="3"/>
  <c r="L258" i="3"/>
  <c r="M257" i="3"/>
  <c r="L257" i="3"/>
  <c r="M256" i="3"/>
  <c r="L256" i="3"/>
  <c r="M255" i="3"/>
  <c r="L255" i="3"/>
  <c r="M254" i="3"/>
  <c r="L254" i="3"/>
  <c r="M253" i="3"/>
  <c r="L253" i="3"/>
  <c r="M252" i="3"/>
  <c r="L252" i="3"/>
  <c r="M251" i="3"/>
  <c r="L251" i="3"/>
  <c r="M250" i="3"/>
  <c r="L250" i="3"/>
  <c r="L232" i="3"/>
  <c r="M231" i="3"/>
  <c r="L231" i="3"/>
  <c r="M230" i="3"/>
  <c r="L230" i="3"/>
  <c r="M229" i="3"/>
  <c r="L229" i="3"/>
  <c r="M228" i="3"/>
  <c r="L228" i="3"/>
  <c r="M227" i="3"/>
  <c r="L227" i="3"/>
  <c r="L193" i="3"/>
  <c r="L192" i="3"/>
  <c r="L191" i="3"/>
  <c r="L190" i="3"/>
  <c r="L189" i="3"/>
  <c r="L188" i="3"/>
  <c r="L187" i="3"/>
  <c r="M186" i="3"/>
  <c r="L186" i="3"/>
  <c r="M169" i="3"/>
  <c r="L169" i="3"/>
  <c r="L168" i="3"/>
  <c r="M167" i="3"/>
  <c r="L167" i="3"/>
  <c r="M166" i="3"/>
  <c r="L166" i="3"/>
  <c r="M165" i="3"/>
  <c r="L165" i="3"/>
  <c r="M164" i="3"/>
  <c r="L164" i="3"/>
  <c r="M163" i="3"/>
  <c r="L163" i="3"/>
  <c r="M162" i="3"/>
  <c r="L162" i="3"/>
  <c r="M151" i="3"/>
  <c r="L151" i="3"/>
  <c r="M150" i="3"/>
  <c r="L150" i="3"/>
  <c r="M149" i="3"/>
  <c r="L149" i="3"/>
  <c r="M148" i="3"/>
  <c r="L148" i="3"/>
  <c r="M147" i="3"/>
  <c r="L147" i="3"/>
  <c r="M146" i="3"/>
  <c r="L146" i="3"/>
  <c r="M145" i="3"/>
  <c r="L145" i="3"/>
  <c r="M144" i="3"/>
  <c r="L144" i="3"/>
  <c r="M143" i="3"/>
  <c r="L143" i="3"/>
  <c r="M142" i="3"/>
  <c r="L142" i="3"/>
  <c r="M141" i="3"/>
  <c r="L141" i="3"/>
  <c r="L124" i="3"/>
  <c r="L123" i="3"/>
  <c r="L122" i="3"/>
  <c r="L121" i="3"/>
  <c r="L120" i="3"/>
  <c r="M120" i="3"/>
  <c r="M121" i="3"/>
  <c r="M124" i="3"/>
  <c r="M123" i="3"/>
  <c r="M122" i="3"/>
  <c r="M119" i="3"/>
  <c r="L119" i="3"/>
  <c r="M118" i="3"/>
  <c r="L118" i="3"/>
  <c r="M117" i="3"/>
  <c r="L117" i="3"/>
  <c r="M116" i="3"/>
  <c r="L116" i="3"/>
  <c r="M115" i="3"/>
  <c r="L115" i="3"/>
  <c r="M114" i="3"/>
  <c r="L114" i="3"/>
  <c r="M86" i="3"/>
  <c r="L86" i="3"/>
  <c r="M85" i="3"/>
  <c r="L85" i="3"/>
  <c r="M84" i="3"/>
  <c r="L84" i="3"/>
  <c r="M83" i="3"/>
  <c r="L83" i="3"/>
  <c r="M82" i="3"/>
  <c r="M81" i="3"/>
  <c r="L81" i="3"/>
  <c r="M80" i="3"/>
  <c r="L80" i="3"/>
  <c r="M79" i="3"/>
  <c r="L79" i="3"/>
  <c r="M78" i="3"/>
  <c r="L78" i="3"/>
  <c r="L17" i="3"/>
  <c r="L16" i="3"/>
  <c r="L15" i="3"/>
  <c r="L14" i="3"/>
  <c r="L13" i="3"/>
  <c r="L12" i="3"/>
  <c r="L11" i="3"/>
  <c r="L10" i="3"/>
  <c r="L9" i="3"/>
  <c r="M10" i="3"/>
  <c r="M11" i="3"/>
  <c r="M12" i="3"/>
  <c r="M13" i="3"/>
  <c r="M14" i="3"/>
  <c r="M15" i="3"/>
  <c r="M16" i="3"/>
  <c r="M17" i="3"/>
  <c r="M9" i="3"/>
  <c r="D326" i="3"/>
  <c r="J325" i="3"/>
  <c r="H325" i="3"/>
  <c r="G325" i="3"/>
  <c r="F325" i="3"/>
  <c r="J324" i="3"/>
  <c r="H324" i="3"/>
  <c r="G324" i="3"/>
  <c r="F324" i="3"/>
  <c r="J323" i="3"/>
  <c r="H323" i="3"/>
  <c r="G323" i="3"/>
  <c r="F323" i="3"/>
  <c r="J322" i="3"/>
  <c r="H322" i="3"/>
  <c r="G322" i="3"/>
  <c r="F322" i="3"/>
  <c r="J321" i="3"/>
  <c r="H321" i="3"/>
  <c r="G321" i="3"/>
  <c r="F321" i="3"/>
  <c r="J320" i="3"/>
  <c r="H320" i="3"/>
  <c r="G320" i="3"/>
  <c r="F320" i="3"/>
  <c r="J319" i="3"/>
  <c r="H319" i="3"/>
  <c r="G319" i="3"/>
  <c r="F319" i="3"/>
  <c r="J318" i="3"/>
  <c r="H318" i="3"/>
  <c r="G318" i="3"/>
  <c r="F318" i="3"/>
  <c r="D363" i="3"/>
  <c r="J362" i="3"/>
  <c r="H362" i="3"/>
  <c r="G362" i="3"/>
  <c r="F362" i="3"/>
  <c r="J361" i="3"/>
  <c r="H361" i="3"/>
  <c r="G361" i="3"/>
  <c r="F361" i="3"/>
  <c r="J360" i="3"/>
  <c r="H360" i="3"/>
  <c r="G360" i="3"/>
  <c r="F360" i="3"/>
  <c r="J359" i="3"/>
  <c r="H359" i="3"/>
  <c r="G359" i="3"/>
  <c r="F359" i="3"/>
  <c r="J358" i="3"/>
  <c r="H358" i="3"/>
  <c r="G358" i="3"/>
  <c r="F358" i="3"/>
  <c r="J357" i="3"/>
  <c r="H357" i="3"/>
  <c r="G357" i="3"/>
  <c r="F357" i="3"/>
  <c r="J356" i="3"/>
  <c r="H356" i="3"/>
  <c r="G356" i="3"/>
  <c r="F356" i="3"/>
  <c r="D24" i="2"/>
  <c r="F25" i="2" s="1"/>
  <c r="L80" i="4" l="1"/>
  <c r="L194" i="3"/>
  <c r="L287" i="3"/>
  <c r="L326" i="3"/>
  <c r="L59" i="4"/>
  <c r="L40" i="4"/>
  <c r="L18" i="4"/>
  <c r="L363" i="3"/>
  <c r="L233" i="3"/>
  <c r="L260" i="3"/>
  <c r="L170" i="3"/>
  <c r="L152" i="3"/>
  <c r="L125" i="3"/>
  <c r="L18" i="3"/>
  <c r="F326" i="3"/>
  <c r="F327" i="3" s="1"/>
  <c r="J326" i="3"/>
  <c r="J327" i="3" s="1"/>
  <c r="G326" i="3"/>
  <c r="G327" i="3" s="1"/>
  <c r="H326" i="3"/>
  <c r="H327" i="3" s="1"/>
  <c r="F363" i="3"/>
  <c r="F364" i="3" s="1"/>
  <c r="J363" i="3"/>
  <c r="J364" i="3" s="1"/>
  <c r="H363" i="3"/>
  <c r="H364" i="3" s="1"/>
  <c r="G363" i="3"/>
  <c r="G364" i="3" s="1"/>
  <c r="F24" i="2"/>
  <c r="F26" i="2"/>
  <c r="F307" i="3"/>
  <c r="G307" i="3"/>
  <c r="H307" i="3"/>
  <c r="E83" i="5"/>
  <c r="I321" i="3" s="1"/>
  <c r="E79" i="5"/>
  <c r="D349" i="3"/>
  <c r="J348" i="3"/>
  <c r="H348" i="3"/>
  <c r="G348" i="3"/>
  <c r="F348" i="3"/>
  <c r="J347" i="3"/>
  <c r="I347" i="3"/>
  <c r="H347" i="3"/>
  <c r="G347" i="3"/>
  <c r="F347" i="3"/>
  <c r="J346" i="3"/>
  <c r="H346" i="3"/>
  <c r="G346" i="3"/>
  <c r="F346" i="3"/>
  <c r="J345" i="3"/>
  <c r="H345" i="3"/>
  <c r="G345" i="3"/>
  <c r="F345" i="3"/>
  <c r="J344" i="3"/>
  <c r="H344" i="3"/>
  <c r="G344" i="3"/>
  <c r="F344" i="3"/>
  <c r="J343" i="3"/>
  <c r="H343" i="3"/>
  <c r="G343" i="3"/>
  <c r="F343" i="3"/>
  <c r="I307" i="3" l="1"/>
  <c r="F349" i="3"/>
  <c r="F350" i="3" s="1"/>
  <c r="J349" i="3"/>
  <c r="J350" i="3" s="1"/>
  <c r="H349" i="3"/>
  <c r="H350" i="3" s="1"/>
  <c r="G349" i="3"/>
  <c r="G350" i="3" s="1"/>
  <c r="E82" i="5"/>
  <c r="E41" i="5"/>
  <c r="D311" i="3"/>
  <c r="J310" i="3"/>
  <c r="H310" i="3"/>
  <c r="G310" i="3"/>
  <c r="F310" i="3"/>
  <c r="J309" i="3"/>
  <c r="I309" i="3"/>
  <c r="H309" i="3"/>
  <c r="G309" i="3"/>
  <c r="F309" i="3"/>
  <c r="J308" i="3"/>
  <c r="H308" i="3"/>
  <c r="G308" i="3"/>
  <c r="F308" i="3"/>
  <c r="J307" i="3"/>
  <c r="J306" i="3"/>
  <c r="I306" i="3"/>
  <c r="H306" i="3"/>
  <c r="G306" i="3"/>
  <c r="F306" i="3"/>
  <c r="J305" i="3"/>
  <c r="H305" i="3"/>
  <c r="G305" i="3"/>
  <c r="F305" i="3"/>
  <c r="J304" i="3"/>
  <c r="H304" i="3"/>
  <c r="G304" i="3"/>
  <c r="F304" i="3"/>
  <c r="I320" i="3" l="1"/>
  <c r="I60" i="6"/>
  <c r="I46" i="6"/>
  <c r="I31" i="6"/>
  <c r="G311" i="3"/>
  <c r="G312" i="3" s="1"/>
  <c r="H311" i="3"/>
  <c r="H312" i="3" s="1"/>
  <c r="F311" i="3"/>
  <c r="F312" i="3" s="1"/>
  <c r="J311" i="3"/>
  <c r="J312" i="3" s="1"/>
  <c r="E38" i="5"/>
  <c r="E39" i="5"/>
  <c r="I279" i="3" s="1"/>
  <c r="D287" i="3"/>
  <c r="J286" i="3"/>
  <c r="H286" i="3"/>
  <c r="G286" i="3"/>
  <c r="F286" i="3"/>
  <c r="J285" i="3"/>
  <c r="H285" i="3"/>
  <c r="G285" i="3"/>
  <c r="F285" i="3"/>
  <c r="J284" i="3"/>
  <c r="H284" i="3"/>
  <c r="G284" i="3"/>
  <c r="F284" i="3"/>
  <c r="J283" i="3"/>
  <c r="H283" i="3"/>
  <c r="G283" i="3"/>
  <c r="F283" i="3"/>
  <c r="J282" i="3"/>
  <c r="H282" i="3"/>
  <c r="G282" i="3"/>
  <c r="F282" i="3"/>
  <c r="J281" i="3"/>
  <c r="H281" i="3"/>
  <c r="G281" i="3"/>
  <c r="F281" i="3"/>
  <c r="J280" i="3"/>
  <c r="H280" i="3"/>
  <c r="G280" i="3"/>
  <c r="F280" i="3"/>
  <c r="J279" i="3"/>
  <c r="H279" i="3"/>
  <c r="G279" i="3"/>
  <c r="F279" i="3"/>
  <c r="J278" i="3"/>
  <c r="I278" i="3"/>
  <c r="H278" i="3"/>
  <c r="G278" i="3"/>
  <c r="F278" i="3"/>
  <c r="J277" i="3"/>
  <c r="H277" i="3"/>
  <c r="G277" i="3"/>
  <c r="F277" i="3"/>
  <c r="D260" i="3"/>
  <c r="J259" i="3"/>
  <c r="H259" i="3"/>
  <c r="G259" i="3"/>
  <c r="F259" i="3"/>
  <c r="J258" i="3"/>
  <c r="H258" i="3"/>
  <c r="G258" i="3"/>
  <c r="F258" i="3"/>
  <c r="J257" i="3"/>
  <c r="H257" i="3"/>
  <c r="G257" i="3"/>
  <c r="F257" i="3"/>
  <c r="J256" i="3"/>
  <c r="H256" i="3"/>
  <c r="G256" i="3"/>
  <c r="F256" i="3"/>
  <c r="J255" i="3"/>
  <c r="H255" i="3"/>
  <c r="G255" i="3"/>
  <c r="F255" i="3"/>
  <c r="J254" i="3"/>
  <c r="H254" i="3"/>
  <c r="G254" i="3"/>
  <c r="F254" i="3"/>
  <c r="J253" i="3"/>
  <c r="H253" i="3"/>
  <c r="G253" i="3"/>
  <c r="F253" i="3"/>
  <c r="J252" i="3"/>
  <c r="H252" i="3"/>
  <c r="G252" i="3"/>
  <c r="F252" i="3"/>
  <c r="J251" i="3"/>
  <c r="H251" i="3"/>
  <c r="G251" i="3"/>
  <c r="F251" i="3"/>
  <c r="J250" i="3"/>
  <c r="H250" i="3"/>
  <c r="G250" i="3"/>
  <c r="F250" i="3"/>
  <c r="E25" i="5"/>
  <c r="I231" i="3" s="1"/>
  <c r="E35" i="5"/>
  <c r="I277" i="3" s="1"/>
  <c r="D233" i="3"/>
  <c r="J232" i="3"/>
  <c r="H232" i="3"/>
  <c r="G232" i="3"/>
  <c r="F232" i="3"/>
  <c r="J231" i="3"/>
  <c r="H231" i="3"/>
  <c r="G231" i="3"/>
  <c r="F231" i="3"/>
  <c r="J230" i="3"/>
  <c r="H230" i="3"/>
  <c r="G230" i="3"/>
  <c r="F230" i="3"/>
  <c r="J229" i="3"/>
  <c r="H229" i="3"/>
  <c r="G229" i="3"/>
  <c r="F229" i="3"/>
  <c r="J228" i="3"/>
  <c r="H228" i="3"/>
  <c r="G228" i="3"/>
  <c r="F228" i="3"/>
  <c r="J227" i="3"/>
  <c r="H227" i="3"/>
  <c r="G227" i="3"/>
  <c r="F227" i="3"/>
  <c r="I285" i="3" l="1"/>
  <c r="F287" i="3"/>
  <c r="F288" i="3" s="1"/>
  <c r="J287" i="3"/>
  <c r="J288" i="3" s="1"/>
  <c r="I227" i="3"/>
  <c r="I250" i="3"/>
  <c r="I258" i="3"/>
  <c r="G287" i="3"/>
  <c r="G288" i="3" s="1"/>
  <c r="H287" i="3"/>
  <c r="H288" i="3" s="1"/>
  <c r="G260" i="3"/>
  <c r="G261" i="3" s="1"/>
  <c r="H260" i="3"/>
  <c r="H261" i="3" s="1"/>
  <c r="F260" i="3"/>
  <c r="F261" i="3" s="1"/>
  <c r="J260" i="3"/>
  <c r="J261" i="3" s="1"/>
  <c r="G233" i="3"/>
  <c r="G234" i="3" s="1"/>
  <c r="F233" i="3"/>
  <c r="F234" i="3" s="1"/>
  <c r="J233" i="3"/>
  <c r="J234" i="3" s="1"/>
  <c r="H233" i="3"/>
  <c r="H234" i="3" s="1"/>
  <c r="E20" i="5"/>
  <c r="I168" i="3" s="1"/>
  <c r="D170" i="3"/>
  <c r="J169" i="3"/>
  <c r="H169" i="3"/>
  <c r="G169" i="3"/>
  <c r="F169" i="3"/>
  <c r="J168" i="3"/>
  <c r="H168" i="3"/>
  <c r="G168" i="3"/>
  <c r="F168" i="3"/>
  <c r="J167" i="3"/>
  <c r="H167" i="3"/>
  <c r="G167" i="3"/>
  <c r="F167" i="3"/>
  <c r="J166" i="3"/>
  <c r="H166" i="3"/>
  <c r="G166" i="3"/>
  <c r="F166" i="3"/>
  <c r="J165" i="3"/>
  <c r="H165" i="3"/>
  <c r="G165" i="3"/>
  <c r="F165" i="3"/>
  <c r="J164" i="3"/>
  <c r="H164" i="3"/>
  <c r="G164" i="3"/>
  <c r="F164" i="3"/>
  <c r="J163" i="3"/>
  <c r="H163" i="3"/>
  <c r="G163" i="3"/>
  <c r="F163" i="3"/>
  <c r="J162" i="3"/>
  <c r="H162" i="3"/>
  <c r="G162" i="3"/>
  <c r="F162" i="3"/>
  <c r="F170" i="3" l="1"/>
  <c r="F171" i="3" s="1"/>
  <c r="J170" i="3"/>
  <c r="J171" i="3" s="1"/>
  <c r="G170" i="3"/>
  <c r="G171" i="3" s="1"/>
  <c r="H170" i="3"/>
  <c r="H171" i="3" s="1"/>
  <c r="E23" i="5"/>
  <c r="D80" i="4"/>
  <c r="J79" i="4"/>
  <c r="H79" i="4"/>
  <c r="G79" i="4"/>
  <c r="F79" i="4"/>
  <c r="J78" i="4"/>
  <c r="H78" i="4"/>
  <c r="G78" i="4"/>
  <c r="F78" i="4"/>
  <c r="J77" i="4"/>
  <c r="H77" i="4"/>
  <c r="G77" i="4"/>
  <c r="F77" i="4"/>
  <c r="J76" i="4"/>
  <c r="H76" i="4"/>
  <c r="G76" i="4"/>
  <c r="F76" i="4"/>
  <c r="J75" i="4"/>
  <c r="H75" i="4"/>
  <c r="G75" i="4"/>
  <c r="F75" i="4"/>
  <c r="J74" i="4"/>
  <c r="H74" i="4"/>
  <c r="G74" i="4"/>
  <c r="F74" i="4"/>
  <c r="J73" i="4"/>
  <c r="H73" i="4"/>
  <c r="G73" i="4"/>
  <c r="F73" i="4"/>
  <c r="J72" i="4"/>
  <c r="H72" i="4"/>
  <c r="G72" i="4"/>
  <c r="F72" i="4"/>
  <c r="J71" i="4"/>
  <c r="H71" i="4"/>
  <c r="G71" i="4"/>
  <c r="F71" i="4"/>
  <c r="I72" i="4" l="1"/>
  <c r="I251" i="3"/>
  <c r="H80" i="4"/>
  <c r="H81" i="4" s="1"/>
  <c r="G80" i="4"/>
  <c r="G81" i="4" s="1"/>
  <c r="F80" i="4"/>
  <c r="F81" i="4" s="1"/>
  <c r="J80" i="4"/>
  <c r="J81" i="4" s="1"/>
  <c r="E74" i="5"/>
  <c r="J193" i="3"/>
  <c r="H193" i="3"/>
  <c r="G193" i="3"/>
  <c r="F193" i="3"/>
  <c r="J192" i="3"/>
  <c r="H192" i="3"/>
  <c r="G192" i="3"/>
  <c r="F192" i="3"/>
  <c r="J191" i="3"/>
  <c r="H191" i="3"/>
  <c r="G191" i="3"/>
  <c r="F191" i="3"/>
  <c r="H190" i="3"/>
  <c r="G190" i="3"/>
  <c r="J190" i="3"/>
  <c r="H189" i="3"/>
  <c r="J188" i="3"/>
  <c r="H188" i="3"/>
  <c r="G188" i="3"/>
  <c r="F188" i="3"/>
  <c r="J187" i="3"/>
  <c r="H187" i="3"/>
  <c r="G187" i="3"/>
  <c r="F187" i="3"/>
  <c r="J186" i="3"/>
  <c r="H186" i="3"/>
  <c r="G186" i="3"/>
  <c r="F186" i="3"/>
  <c r="E56" i="5"/>
  <c r="E53" i="5"/>
  <c r="E49" i="5"/>
  <c r="J17" i="3"/>
  <c r="H17" i="3"/>
  <c r="G17" i="3"/>
  <c r="F17" i="3"/>
  <c r="J16" i="3"/>
  <c r="H16" i="3"/>
  <c r="G16" i="3"/>
  <c r="F16" i="3"/>
  <c r="J15" i="3"/>
  <c r="H15" i="3"/>
  <c r="G15" i="3"/>
  <c r="F15" i="3"/>
  <c r="J14" i="3"/>
  <c r="H14" i="3"/>
  <c r="G14" i="3"/>
  <c r="F14" i="3"/>
  <c r="H13" i="3"/>
  <c r="H12" i="3"/>
  <c r="G12" i="3"/>
  <c r="D18" i="3"/>
  <c r="J11" i="3"/>
  <c r="H11" i="3"/>
  <c r="G11" i="3"/>
  <c r="F11" i="3"/>
  <c r="J10" i="3"/>
  <c r="H10" i="3"/>
  <c r="G10" i="3"/>
  <c r="F10" i="3"/>
  <c r="J9" i="3"/>
  <c r="H9" i="3"/>
  <c r="G9" i="3"/>
  <c r="F9" i="3"/>
  <c r="F85" i="3"/>
  <c r="G85" i="3"/>
  <c r="H85" i="3"/>
  <c r="J85" i="3"/>
  <c r="F15" i="4"/>
  <c r="G15" i="4"/>
  <c r="H15" i="4"/>
  <c r="J15" i="4"/>
  <c r="F16" i="4"/>
  <c r="G16" i="4"/>
  <c r="H16" i="4"/>
  <c r="J16" i="4"/>
  <c r="F17" i="4"/>
  <c r="G17" i="4"/>
  <c r="H17" i="4"/>
  <c r="J17" i="4"/>
  <c r="D18" i="4"/>
  <c r="J14" i="4"/>
  <c r="H14" i="4"/>
  <c r="G14" i="4"/>
  <c r="F14" i="4"/>
  <c r="J13" i="4"/>
  <c r="H13" i="4"/>
  <c r="G13" i="4"/>
  <c r="F13" i="4"/>
  <c r="J12" i="4"/>
  <c r="H12" i="4"/>
  <c r="G12" i="4"/>
  <c r="F12" i="4"/>
  <c r="J11" i="4"/>
  <c r="H11" i="4"/>
  <c r="G11" i="4"/>
  <c r="F11" i="4"/>
  <c r="J10" i="4"/>
  <c r="H10" i="4"/>
  <c r="G10" i="4"/>
  <c r="F10" i="4"/>
  <c r="J9" i="4"/>
  <c r="H9" i="4"/>
  <c r="G9" i="4"/>
  <c r="F9" i="4"/>
  <c r="F30" i="4"/>
  <c r="G30" i="4"/>
  <c r="H30" i="4"/>
  <c r="J30" i="4"/>
  <c r="F31" i="4"/>
  <c r="G31" i="4"/>
  <c r="H31" i="4"/>
  <c r="J31" i="4"/>
  <c r="F32" i="4"/>
  <c r="G32" i="4"/>
  <c r="H32" i="4"/>
  <c r="J32" i="4"/>
  <c r="F33" i="4"/>
  <c r="G33" i="4"/>
  <c r="H33" i="4"/>
  <c r="J33" i="4"/>
  <c r="F34" i="4"/>
  <c r="G34" i="4"/>
  <c r="H34" i="4"/>
  <c r="J34" i="4"/>
  <c r="F35" i="4"/>
  <c r="G35" i="4"/>
  <c r="H35" i="4"/>
  <c r="J35" i="4"/>
  <c r="E22" i="5"/>
  <c r="F38" i="4"/>
  <c r="G38" i="4"/>
  <c r="H38" i="4"/>
  <c r="J38" i="4"/>
  <c r="D40" i="4"/>
  <c r="J39" i="4"/>
  <c r="H39" i="4"/>
  <c r="G39" i="4"/>
  <c r="F39" i="4"/>
  <c r="J37" i="4"/>
  <c r="H37" i="4"/>
  <c r="G37" i="4"/>
  <c r="F37" i="4"/>
  <c r="J36" i="4"/>
  <c r="H36" i="4"/>
  <c r="G36" i="4"/>
  <c r="F36" i="4"/>
  <c r="E71" i="5"/>
  <c r="I15" i="4" s="1"/>
  <c r="E21" i="5"/>
  <c r="I31" i="4" s="1"/>
  <c r="F123" i="3"/>
  <c r="G123" i="3"/>
  <c r="H123" i="3"/>
  <c r="J123" i="3"/>
  <c r="F124" i="3"/>
  <c r="G124" i="3"/>
  <c r="H124" i="3"/>
  <c r="J124" i="3"/>
  <c r="F120" i="3"/>
  <c r="G120" i="3"/>
  <c r="H120" i="3"/>
  <c r="J120" i="3"/>
  <c r="F121" i="3"/>
  <c r="G121" i="3"/>
  <c r="H121" i="3"/>
  <c r="J121" i="3"/>
  <c r="F122" i="3"/>
  <c r="G122" i="3"/>
  <c r="H122" i="3"/>
  <c r="J122" i="3"/>
  <c r="J86" i="3"/>
  <c r="H86" i="3"/>
  <c r="G86" i="3"/>
  <c r="F86" i="3"/>
  <c r="J84" i="3"/>
  <c r="H84" i="3"/>
  <c r="G84" i="3"/>
  <c r="F84" i="3"/>
  <c r="J83" i="3"/>
  <c r="H83" i="3"/>
  <c r="G83" i="3"/>
  <c r="F83" i="3"/>
  <c r="D82" i="3"/>
  <c r="G81" i="3"/>
  <c r="J80" i="3"/>
  <c r="H80" i="3"/>
  <c r="G80" i="3"/>
  <c r="F80" i="3"/>
  <c r="J79" i="3"/>
  <c r="H79" i="3"/>
  <c r="G79" i="3"/>
  <c r="F79" i="3"/>
  <c r="J78" i="3"/>
  <c r="H78" i="3"/>
  <c r="G78" i="3"/>
  <c r="F78" i="3"/>
  <c r="J118" i="3"/>
  <c r="H119" i="3"/>
  <c r="G118" i="3"/>
  <c r="J117" i="3"/>
  <c r="H117" i="3"/>
  <c r="G117" i="3"/>
  <c r="F117" i="3"/>
  <c r="J116" i="3"/>
  <c r="H116" i="3"/>
  <c r="G116" i="3"/>
  <c r="F116" i="3"/>
  <c r="J115" i="3"/>
  <c r="H115" i="3"/>
  <c r="G115" i="3"/>
  <c r="F115" i="3"/>
  <c r="J114" i="3"/>
  <c r="H114" i="3"/>
  <c r="G114" i="3"/>
  <c r="F114" i="3"/>
  <c r="I191" i="3" l="1"/>
  <c r="I63" i="6"/>
  <c r="I34" i="6"/>
  <c r="I49" i="6"/>
  <c r="I59" i="3"/>
  <c r="I39" i="3"/>
  <c r="I32" i="4"/>
  <c r="I98" i="4"/>
  <c r="G82" i="3"/>
  <c r="G87" i="3" s="1"/>
  <c r="L82" i="3"/>
  <c r="L87" i="3" s="1"/>
  <c r="I284" i="3"/>
  <c r="I257" i="3"/>
  <c r="I9" i="4"/>
  <c r="I85" i="3"/>
  <c r="I123" i="3"/>
  <c r="I167" i="3"/>
  <c r="H194" i="3"/>
  <c r="F189" i="3"/>
  <c r="J189" i="3"/>
  <c r="J194" i="3" s="1"/>
  <c r="D194" i="3"/>
  <c r="G189" i="3"/>
  <c r="G194" i="3" s="1"/>
  <c r="F190" i="3"/>
  <c r="H18" i="3"/>
  <c r="H19" i="3" s="1"/>
  <c r="F13" i="3"/>
  <c r="J13" i="3"/>
  <c r="G13" i="3"/>
  <c r="G18" i="3" s="1"/>
  <c r="G19" i="3" s="1"/>
  <c r="F12" i="3"/>
  <c r="J12" i="3"/>
  <c r="G18" i="4"/>
  <c r="G19" i="4" s="1"/>
  <c r="H18" i="4"/>
  <c r="H19" i="4" s="1"/>
  <c r="F18" i="4"/>
  <c r="F19" i="4" s="1"/>
  <c r="J18" i="4"/>
  <c r="J19" i="4" s="1"/>
  <c r="G40" i="4"/>
  <c r="G41" i="4" s="1"/>
  <c r="H40" i="4"/>
  <c r="H41" i="4" s="1"/>
  <c r="F40" i="4"/>
  <c r="F41" i="4" s="1"/>
  <c r="J40" i="4"/>
  <c r="J41" i="4" s="1"/>
  <c r="H81" i="3"/>
  <c r="F81" i="3"/>
  <c r="H118" i="3"/>
  <c r="H125" i="3" s="1"/>
  <c r="D87" i="3"/>
  <c r="J81" i="3"/>
  <c r="F118" i="3"/>
  <c r="D125" i="3"/>
  <c r="H82" i="3"/>
  <c r="F82" i="3"/>
  <c r="J82" i="3"/>
  <c r="F119" i="3"/>
  <c r="J119" i="3"/>
  <c r="J125" i="3" s="1"/>
  <c r="G119" i="3"/>
  <c r="G125" i="3" s="1"/>
  <c r="E73" i="5"/>
  <c r="I144" i="3" s="1"/>
  <c r="E72" i="5"/>
  <c r="F142" i="3"/>
  <c r="F58" i="4"/>
  <c r="G58" i="4"/>
  <c r="H58" i="4"/>
  <c r="J58" i="4"/>
  <c r="E70" i="5"/>
  <c r="E69" i="5"/>
  <c r="E66" i="5"/>
  <c r="G142" i="3"/>
  <c r="H142" i="3"/>
  <c r="J142" i="3"/>
  <c r="F143" i="3"/>
  <c r="G143" i="3"/>
  <c r="H143" i="3"/>
  <c r="I143" i="3"/>
  <c r="J143" i="3"/>
  <c r="F144" i="3"/>
  <c r="G144" i="3"/>
  <c r="H144" i="3"/>
  <c r="J144" i="3"/>
  <c r="F145" i="3"/>
  <c r="G145" i="3"/>
  <c r="H145" i="3"/>
  <c r="J145" i="3"/>
  <c r="F146" i="3"/>
  <c r="G146" i="3"/>
  <c r="H146" i="3"/>
  <c r="J146" i="3"/>
  <c r="F147" i="3"/>
  <c r="G147" i="3"/>
  <c r="H147" i="3"/>
  <c r="J147" i="3"/>
  <c r="F148" i="3"/>
  <c r="G148" i="3"/>
  <c r="H148" i="3"/>
  <c r="J148" i="3"/>
  <c r="F149" i="3"/>
  <c r="G149" i="3"/>
  <c r="H149" i="3"/>
  <c r="J149" i="3"/>
  <c r="F150" i="3"/>
  <c r="G150" i="3"/>
  <c r="H150" i="3"/>
  <c r="J150" i="3"/>
  <c r="F151" i="3"/>
  <c r="G151" i="3"/>
  <c r="H151" i="3"/>
  <c r="J151" i="3"/>
  <c r="D152" i="3"/>
  <c r="J141" i="3"/>
  <c r="H141" i="3"/>
  <c r="G141" i="3"/>
  <c r="F141" i="3"/>
  <c r="D59" i="4"/>
  <c r="E78" i="5"/>
  <c r="I514" i="3" s="1"/>
  <c r="E19" i="5"/>
  <c r="E18" i="5"/>
  <c r="E17" i="5"/>
  <c r="H50" i="4"/>
  <c r="G50" i="4"/>
  <c r="I20" i="6" l="1"/>
  <c r="I62" i="6"/>
  <c r="I10" i="6"/>
  <c r="I48" i="6"/>
  <c r="I33" i="6"/>
  <c r="I656" i="3"/>
  <c r="I632" i="3"/>
  <c r="I616" i="3"/>
  <c r="I654" i="3"/>
  <c r="I630" i="3"/>
  <c r="I434" i="3"/>
  <c r="I560" i="3"/>
  <c r="I529" i="3"/>
  <c r="I58" i="4"/>
  <c r="I435" i="3"/>
  <c r="I548" i="3"/>
  <c r="I561" i="3"/>
  <c r="I532" i="3"/>
  <c r="I516" i="3"/>
  <c r="I531" i="3"/>
  <c r="I483" i="3"/>
  <c r="I451" i="3"/>
  <c r="I41" i="3"/>
  <c r="I151" i="3"/>
  <c r="I452" i="3"/>
  <c r="I467" i="3"/>
  <c r="I484" i="3"/>
  <c r="I498" i="3"/>
  <c r="I417" i="3"/>
  <c r="I60" i="3"/>
  <c r="I361" i="3"/>
  <c r="I324" i="3"/>
  <c r="I499" i="3"/>
  <c r="I468" i="3"/>
  <c r="I453" i="3"/>
  <c r="I485" i="3"/>
  <c r="I418" i="3"/>
  <c r="I386" i="3"/>
  <c r="I400" i="3"/>
  <c r="I62" i="3"/>
  <c r="I43" i="3"/>
  <c r="I99" i="4"/>
  <c r="I325" i="3"/>
  <c r="I362" i="3"/>
  <c r="I348" i="3"/>
  <c r="I310" i="3"/>
  <c r="I150" i="3"/>
  <c r="I385" i="3"/>
  <c r="I92" i="4"/>
  <c r="I358" i="3"/>
  <c r="I345" i="3"/>
  <c r="G195" i="3"/>
  <c r="H195" i="3"/>
  <c r="H126" i="3"/>
  <c r="G126" i="3"/>
  <c r="G88" i="3"/>
  <c r="I256" i="3"/>
  <c r="I283" i="3"/>
  <c r="I259" i="3"/>
  <c r="I286" i="3"/>
  <c r="F18" i="3"/>
  <c r="F19" i="3" s="1"/>
  <c r="I230" i="3"/>
  <c r="I15" i="3"/>
  <c r="I232" i="3"/>
  <c r="I169" i="3"/>
  <c r="I79" i="4"/>
  <c r="I193" i="3"/>
  <c r="I17" i="3"/>
  <c r="I17" i="4"/>
  <c r="I39" i="4"/>
  <c r="I116" i="3"/>
  <c r="I166" i="3"/>
  <c r="I190" i="3"/>
  <c r="F194" i="3"/>
  <c r="F195" i="3" s="1"/>
  <c r="J195" i="3"/>
  <c r="J18" i="3"/>
  <c r="J19" i="3" s="1"/>
  <c r="I149" i="3"/>
  <c r="I84" i="3"/>
  <c r="I122" i="3"/>
  <c r="I124" i="3"/>
  <c r="I86" i="3"/>
  <c r="J126" i="3"/>
  <c r="H87" i="3"/>
  <c r="H88" i="3" s="1"/>
  <c r="F125" i="3"/>
  <c r="F126" i="3" s="1"/>
  <c r="F87" i="3"/>
  <c r="F88" i="3" s="1"/>
  <c r="J87" i="3"/>
  <c r="J88" i="3" s="1"/>
  <c r="G152" i="3"/>
  <c r="G153" i="3" s="1"/>
  <c r="H152" i="3"/>
  <c r="H153" i="3" s="1"/>
  <c r="F152" i="3"/>
  <c r="F153" i="3" s="1"/>
  <c r="J152" i="3"/>
  <c r="J153" i="3" s="1"/>
  <c r="G52" i="4"/>
  <c r="F52" i="4" l="1"/>
  <c r="H52" i="4"/>
  <c r="J52" i="4"/>
  <c r="F53" i="4"/>
  <c r="G53" i="4"/>
  <c r="H53" i="4"/>
  <c r="J53" i="4"/>
  <c r="F54" i="4"/>
  <c r="G54" i="4"/>
  <c r="H54" i="4"/>
  <c r="J54" i="4"/>
  <c r="F55" i="4"/>
  <c r="G55" i="4"/>
  <c r="H55" i="4"/>
  <c r="J55" i="4"/>
  <c r="F56" i="4"/>
  <c r="G56" i="4"/>
  <c r="H56" i="4"/>
  <c r="J56" i="4"/>
  <c r="F57" i="4"/>
  <c r="G57" i="4"/>
  <c r="H57" i="4"/>
  <c r="J57" i="4"/>
  <c r="J51" i="4"/>
  <c r="J50" i="4"/>
  <c r="F51" i="4"/>
  <c r="G51" i="4"/>
  <c r="H51" i="4"/>
  <c r="F50" i="4"/>
  <c r="E13" i="5"/>
  <c r="I633" i="3" s="1"/>
  <c r="E14" i="5"/>
  <c r="E15" i="5"/>
  <c r="E31" i="5"/>
  <c r="E32" i="5"/>
  <c r="E33" i="5"/>
  <c r="E44" i="5"/>
  <c r="E45" i="5"/>
  <c r="E52" i="5"/>
  <c r="E48" i="5"/>
  <c r="I254" i="3" s="1"/>
  <c r="E63" i="5"/>
  <c r="E46" i="5"/>
  <c r="I381" i="3" s="1"/>
  <c r="E34" i="5"/>
  <c r="E64" i="5"/>
  <c r="E65" i="5"/>
  <c r="I615" i="3" s="1"/>
  <c r="E24" i="5"/>
  <c r="E47" i="5"/>
  <c r="E16" i="5"/>
  <c r="E12" i="5"/>
  <c r="I17" i="6" l="1"/>
  <c r="I58" i="6"/>
  <c r="I65" i="6" s="1"/>
  <c r="I66" i="6" s="1"/>
  <c r="I7" i="6"/>
  <c r="I44" i="6"/>
  <c r="I51" i="6" s="1"/>
  <c r="I52" i="6" s="1"/>
  <c r="I29" i="6"/>
  <c r="I655" i="3"/>
  <c r="I631" i="3"/>
  <c r="I613" i="3"/>
  <c r="I653" i="3"/>
  <c r="I629" i="3"/>
  <c r="I612" i="3"/>
  <c r="I651" i="3"/>
  <c r="I627" i="3"/>
  <c r="I610" i="3"/>
  <c r="I32" i="6"/>
  <c r="I652" i="3"/>
  <c r="I628" i="3"/>
  <c r="I611" i="3"/>
  <c r="I91" i="4"/>
  <c r="I634" i="3"/>
  <c r="I19" i="6"/>
  <c r="I9" i="6"/>
  <c r="I432" i="3"/>
  <c r="I547" i="3"/>
  <c r="I558" i="3"/>
  <c r="I527" i="3"/>
  <c r="I513" i="3"/>
  <c r="I399" i="3"/>
  <c r="I515" i="3"/>
  <c r="I530" i="3"/>
  <c r="I546" i="3"/>
  <c r="I557" i="3"/>
  <c r="I433" i="3"/>
  <c r="I559" i="3"/>
  <c r="I528" i="3"/>
  <c r="I556" i="3"/>
  <c r="I545" i="3"/>
  <c r="I525" i="3"/>
  <c r="I511" i="3"/>
  <c r="I429" i="3"/>
  <c r="I524" i="3"/>
  <c r="I510" i="3"/>
  <c r="I462" i="3"/>
  <c r="I447" i="3"/>
  <c r="I480" i="3"/>
  <c r="I494" i="3"/>
  <c r="I412" i="3"/>
  <c r="I377" i="3"/>
  <c r="I394" i="3"/>
  <c r="I55" i="3"/>
  <c r="I35" i="3"/>
  <c r="I357" i="3"/>
  <c r="I319" i="3"/>
  <c r="I344" i="3"/>
  <c r="I305" i="3"/>
  <c r="I396" i="3"/>
  <c r="I379" i="3"/>
  <c r="I384" i="3"/>
  <c r="I97" i="4"/>
  <c r="I383" i="3"/>
  <c r="I40" i="3"/>
  <c r="I96" i="4"/>
  <c r="I482" i="3"/>
  <c r="I496" i="3"/>
  <c r="I450" i="3"/>
  <c r="I465" i="3"/>
  <c r="I415" i="3"/>
  <c r="I380" i="3"/>
  <c r="I397" i="3"/>
  <c r="I57" i="3"/>
  <c r="I37" i="3"/>
  <c r="I93" i="4"/>
  <c r="I359" i="3"/>
  <c r="I322" i="3"/>
  <c r="I346" i="3"/>
  <c r="I308" i="3"/>
  <c r="I466" i="3"/>
  <c r="I497" i="3"/>
  <c r="I416" i="3"/>
  <c r="I398" i="3"/>
  <c r="I58" i="3"/>
  <c r="I38" i="3"/>
  <c r="I94" i="4"/>
  <c r="I360" i="3"/>
  <c r="I323" i="3"/>
  <c r="I382" i="3"/>
  <c r="I95" i="4"/>
  <c r="I16" i="3"/>
  <c r="I61" i="3"/>
  <c r="I42" i="3"/>
  <c r="I495" i="3"/>
  <c r="I463" i="3"/>
  <c r="I448" i="3"/>
  <c r="I481" i="3"/>
  <c r="I395" i="3"/>
  <c r="I378" i="3"/>
  <c r="I56" i="3"/>
  <c r="I36" i="3"/>
  <c r="I356" i="3"/>
  <c r="I318" i="3"/>
  <c r="I343" i="3"/>
  <c r="I304" i="3"/>
  <c r="I255" i="3"/>
  <c r="I282" i="3"/>
  <c r="I280" i="3"/>
  <c r="I252" i="3"/>
  <c r="I281" i="3"/>
  <c r="I253" i="3"/>
  <c r="I57" i="4"/>
  <c r="I78" i="4"/>
  <c r="I16" i="4"/>
  <c r="I38" i="4"/>
  <c r="I74" i="4"/>
  <c r="I12" i="4"/>
  <c r="I34" i="4"/>
  <c r="I162" i="3"/>
  <c r="I9" i="3"/>
  <c r="I186" i="3"/>
  <c r="I56" i="4"/>
  <c r="I77" i="4"/>
  <c r="I14" i="4"/>
  <c r="I37" i="4"/>
  <c r="I76" i="4"/>
  <c r="I13" i="4"/>
  <c r="I36" i="4"/>
  <c r="I14" i="3"/>
  <c r="I50" i="4"/>
  <c r="I71" i="4"/>
  <c r="I10" i="4"/>
  <c r="I30" i="4"/>
  <c r="I228" i="3"/>
  <c r="I164" i="3"/>
  <c r="I73" i="4"/>
  <c r="I188" i="3"/>
  <c r="I33" i="4"/>
  <c r="I11" i="3"/>
  <c r="I11" i="4"/>
  <c r="I51" i="4"/>
  <c r="I192" i="3"/>
  <c r="I229" i="3"/>
  <c r="I165" i="3"/>
  <c r="I189" i="3"/>
  <c r="I12" i="3"/>
  <c r="I75" i="4"/>
  <c r="I35" i="4"/>
  <c r="I13" i="3"/>
  <c r="I163" i="3"/>
  <c r="I187" i="3"/>
  <c r="I10" i="3"/>
  <c r="I120" i="3"/>
  <c r="I83" i="3"/>
  <c r="I80" i="3"/>
  <c r="I117" i="3"/>
  <c r="I146" i="3"/>
  <c r="I118" i="3"/>
  <c r="I81" i="3"/>
  <c r="I119" i="3"/>
  <c r="I82" i="3"/>
  <c r="I142" i="3"/>
  <c r="I79" i="3"/>
  <c r="I115" i="3"/>
  <c r="I53" i="4"/>
  <c r="I121" i="3"/>
  <c r="I141" i="3"/>
  <c r="I78" i="3"/>
  <c r="I114" i="3"/>
  <c r="I52" i="4"/>
  <c r="I145" i="3"/>
  <c r="I55" i="4"/>
  <c r="I148" i="3"/>
  <c r="I54" i="4"/>
  <c r="I147" i="3"/>
  <c r="J59" i="4"/>
  <c r="J60" i="4" s="1"/>
  <c r="F59" i="4"/>
  <c r="F60" i="4" s="1"/>
  <c r="G59" i="4"/>
  <c r="G60" i="4" s="1"/>
  <c r="H59" i="4"/>
  <c r="H60" i="4" s="1"/>
  <c r="I659" i="3" l="1"/>
  <c r="I660" i="3" s="1"/>
  <c r="I36" i="6"/>
  <c r="I37" i="6" s="1"/>
  <c r="I617" i="3"/>
  <c r="I618" i="3" s="1"/>
  <c r="I603" i="3"/>
  <c r="I604" i="3" s="1"/>
  <c r="I12" i="6"/>
  <c r="I13" i="6" s="1"/>
  <c r="I637" i="3"/>
  <c r="I638" i="3" s="1"/>
  <c r="I22" i="6"/>
  <c r="I23" i="6" s="1"/>
  <c r="I549" i="3"/>
  <c r="I550" i="3" s="1"/>
  <c r="I517" i="3"/>
  <c r="I518" i="3" s="1"/>
  <c r="I533" i="3"/>
  <c r="I534" i="3" s="1"/>
  <c r="I436" i="3"/>
  <c r="I437" i="3" s="1"/>
  <c r="I562" i="3"/>
  <c r="I563" i="3" s="1"/>
  <c r="I349" i="3"/>
  <c r="I350" i="3" s="1"/>
  <c r="I326" i="3"/>
  <c r="I327" i="3" s="1"/>
  <c r="I100" i="4"/>
  <c r="I101" i="4" s="1"/>
  <c r="I454" i="3"/>
  <c r="I455" i="3" s="1"/>
  <c r="I401" i="3"/>
  <c r="I402" i="3" s="1"/>
  <c r="I486" i="3"/>
  <c r="I487" i="3" s="1"/>
  <c r="I387" i="3"/>
  <c r="I388" i="3" s="1"/>
  <c r="I363" i="3"/>
  <c r="I364" i="3" s="1"/>
  <c r="I44" i="3"/>
  <c r="I45" i="3" s="1"/>
  <c r="I419" i="3"/>
  <c r="I420" i="3" s="1"/>
  <c r="I469" i="3"/>
  <c r="I470" i="3" s="1"/>
  <c r="I311" i="3"/>
  <c r="I312" i="3" s="1"/>
  <c r="I63" i="3"/>
  <c r="I64" i="3" s="1"/>
  <c r="I500" i="3"/>
  <c r="I501" i="3" s="1"/>
  <c r="I260" i="3"/>
  <c r="I261" i="3" s="1"/>
  <c r="I287" i="3"/>
  <c r="I288" i="3" s="1"/>
  <c r="I170" i="3"/>
  <c r="I171" i="3" s="1"/>
  <c r="I80" i="4"/>
  <c r="I81" i="4" s="1"/>
  <c r="I18" i="4"/>
  <c r="I19" i="4" s="1"/>
  <c r="I233" i="3"/>
  <c r="I234" i="3" s="1"/>
  <c r="I194" i="3"/>
  <c r="I195" i="3" s="1"/>
  <c r="I40" i="4"/>
  <c r="I41" i="4" s="1"/>
  <c r="I18" i="3"/>
  <c r="I19" i="3" s="1"/>
  <c r="I125" i="3"/>
  <c r="I126" i="3" s="1"/>
  <c r="I87" i="3"/>
  <c r="I88" i="3" s="1"/>
  <c r="I152" i="3"/>
  <c r="I153" i="3" s="1"/>
  <c r="I59" i="4"/>
  <c r="I60" i="4" s="1"/>
  <c r="D31" i="1"/>
  <c r="I27" i="1" s="1"/>
  <c r="N29" i="1"/>
  <c r="D11" i="2"/>
  <c r="F12" i="2" s="1"/>
  <c r="N14" i="1"/>
  <c r="F11" i="2" l="1"/>
  <c r="F13" i="2"/>
  <c r="I30" i="1"/>
  <c r="I28" i="1"/>
  <c r="I29" i="1"/>
  <c r="I26" i="1"/>
  <c r="D15" i="1"/>
  <c r="I10" i="1" l="1"/>
  <c r="I13" i="1"/>
  <c r="I12" i="1"/>
  <c r="I9" i="1"/>
  <c r="I11" i="1"/>
  <c r="I14" i="1"/>
  <c r="I31" i="1" l="1"/>
  <c r="I15" i="1"/>
</calcChain>
</file>

<file path=xl/sharedStrings.xml><?xml version="1.0" encoding="utf-8"?>
<sst xmlns="http://schemas.openxmlformats.org/spreadsheetml/2006/main" count="2357" uniqueCount="398">
  <si>
    <t>Inulin</t>
  </si>
  <si>
    <t>g</t>
  </si>
  <si>
    <t>Magermilchpulver</t>
  </si>
  <si>
    <t>Dextrose</t>
  </si>
  <si>
    <t>Trockenglukose</t>
  </si>
  <si>
    <t>Johannisbrotkermehl</t>
  </si>
  <si>
    <t>Guarkernmehl</t>
  </si>
  <si>
    <t>Gesamt</t>
  </si>
  <si>
    <t>(nach http://zweifachzucker.blogspot.com/2012/07/speiseeis-trockemasse.html)</t>
  </si>
  <si>
    <t>#</t>
  </si>
  <si>
    <t>Zutaten</t>
  </si>
  <si>
    <t>Menge</t>
  </si>
  <si>
    <t>100g dieser Eisbasis binden 1000g Eis!</t>
  </si>
  <si>
    <t>Dann mit den restlichen Zutaten mit Hilfe eines Stabmixer vermengen.  Es werden immer erst die trockenen Zutaten untereinander, die nassen Zutaten untereinander vermengt. Erst dann komme beide zusammen.</t>
  </si>
  <si>
    <t>Rezept "Eisbasis" für Milch- und Sahneeis nach Zweifachzucker.com: </t>
  </si>
  <si>
    <t>Schokoladeneis nach Zweifachzucker.com:</t>
  </si>
  <si>
    <t>30g "Milchbase30" binden ebenfalls 1000g Eis!</t>
  </si>
  <si>
    <t>100g Eisbasis enthalten:</t>
  </si>
  <si>
    <t>Eisbasis Milcheis</t>
  </si>
  <si>
    <t>Kry</t>
  </si>
  <si>
    <t>Eisbasis Wassereis</t>
  </si>
  <si>
    <t>Inhaltstoffe für Umrechnung</t>
  </si>
  <si>
    <t>Eigelb</t>
  </si>
  <si>
    <t>Rezept "Eisbasis" für Milch- und Sahneeis nach Zweifachzucker.com unter Verwendung von Milchbase 30</t>
  </si>
  <si>
    <t>Milchbase 30</t>
  </si>
  <si>
    <t>100g dieser Eisbasis binden 1000g Eismasse!</t>
  </si>
  <si>
    <t>=</t>
  </si>
  <si>
    <t>Wasser</t>
  </si>
  <si>
    <t>Anzahl</t>
  </si>
  <si>
    <t>Menge Eigelb</t>
  </si>
  <si>
    <t>Inhaltsstoffe</t>
  </si>
  <si>
    <t>Eiweiß</t>
  </si>
  <si>
    <t>Fett</t>
  </si>
  <si>
    <t>"Das Eigelb setzt sich zusammen aus etwa 50 % Wasser, 16 % Eiweiß, 32 % Fett, …"#</t>
  </si>
  <si>
    <t>Trockenmasse</t>
  </si>
  <si>
    <t>(Quelle: https://www.ernaehrungsberatung.rlp.de/Internet/global/themen.nsf/e650a8b9e58e4b09c1257a22002a91da/0ce01be04972cca5c12576ee0057bac7?OpenDocument)</t>
  </si>
  <si>
    <t>(Quelle: https://eatsmarter.de/fragen/wie-viel-wiegt-ein-eigelb)</t>
  </si>
  <si>
    <t>"Wie viel wiegt ein Eigelb? Bei einem mittelgroßen Ei (60 Gramm) etwa 17 Gramm, das Eiklar etwa 34 Gramm. Der Rest Gewicht ist die Schale."</t>
  </si>
  <si>
    <t>Bananen</t>
  </si>
  <si>
    <t>Vollmilch</t>
  </si>
  <si>
    <t>Zucker</t>
  </si>
  <si>
    <t>Rezept "Eisbasis" für Sorbet &amp; Fruchteis nach Zweifachzucker.com: </t>
  </si>
  <si>
    <t>(nach http://zweifachzucker.blogspot.com/2012/08/sorbet-oder-fruchteis.html)</t>
  </si>
  <si>
    <t>Rezept "Eisbasis" für Sorbet &amp; Fruchteis nach Zweifachzucker.com unter Verwendung von Fruchtbase 30</t>
  </si>
  <si>
    <t>30g "Fruchtbase30" binden ebenfalls 1000g Eis!</t>
  </si>
  <si>
    <t>Trockenglukose*</t>
  </si>
  <si>
    <r>
      <t>*</t>
    </r>
    <r>
      <rPr>
        <sz val="10"/>
        <color rgb="FF444444"/>
        <rFont val="Arial"/>
        <family val="2"/>
      </rPr>
      <t xml:space="preserve"> mit einem Dextroseäquivalent von ca. 35</t>
    </r>
  </si>
  <si>
    <t>Fruchtbase 30</t>
  </si>
  <si>
    <t>Eiskalkulation Fruchteis:</t>
  </si>
  <si>
    <t>Eiskalkulation Milcheis:</t>
  </si>
  <si>
    <t>Das Mannaplättchen etwa 5 Minuten in der Milch-Sahne-Mischung auskochen und abseihen.</t>
  </si>
  <si>
    <t>In das Mannaeis passt gut weiße Schokolade.</t>
  </si>
  <si>
    <t>Mischung auf 85 Grad erhitzen und die Temperatur 10 Minuten (pasteurisieren) halten. In die Eismaschine und ausfrieren.</t>
  </si>
  <si>
    <t>Vanillepaste</t>
  </si>
  <si>
    <t>Orangensaft</t>
  </si>
  <si>
    <t>Kirschen</t>
  </si>
  <si>
    <t>Eisbilanzierung</t>
  </si>
  <si>
    <t>Zutat:</t>
  </si>
  <si>
    <t>Sollwert Eis min.</t>
  </si>
  <si>
    <t>Sollwert Eis max.</t>
  </si>
  <si>
    <t>Sollwert Sorbet min.</t>
  </si>
  <si>
    <t>Sollwert Sorbet max.</t>
  </si>
  <si>
    <t>Theoriewerte:</t>
  </si>
  <si>
    <t>Kalorien / 100g</t>
  </si>
  <si>
    <t>https://www.naehrwertrechner.de/naehrwerte/Kuhmilch/?menge=100</t>
  </si>
  <si>
    <t>Quelle</t>
  </si>
  <si>
    <t>Buttermilch</t>
  </si>
  <si>
    <t>https://www.naehrwertrechner.de/naehrwerte/Buttermilch/</t>
  </si>
  <si>
    <t>https://www.naehrwertrechner.de/naehrwerte/Schlagsahne+30+%25+Fett/</t>
  </si>
  <si>
    <t>https://www.naehrwertrechner.de/naehrwerte/Zucker+wei%C3%9F/</t>
  </si>
  <si>
    <t>Zucker, weiß</t>
  </si>
  <si>
    <t>Zucker, braun</t>
  </si>
  <si>
    <t>https://www.naehrwertrechner.de/naehrwerte/Zucker+braun+Rohzucker/</t>
  </si>
  <si>
    <t>https://www.naehrwertrechner.de/naehrwerte/Kakaopulver+stark+ent%C3%B6lt/</t>
  </si>
  <si>
    <t>Kakaopulver, stark entölt</t>
  </si>
  <si>
    <t>Honig</t>
  </si>
  <si>
    <t>https://www.naehrwertrechner.de/naehrwerte/Honig/</t>
  </si>
  <si>
    <t>Erdbeeren</t>
  </si>
  <si>
    <t>Erdbeereis (Fruchteis)</t>
  </si>
  <si>
    <t>Bilanzierung</t>
  </si>
  <si>
    <t>Kalorien</t>
  </si>
  <si>
    <t>Wasser [g]</t>
  </si>
  <si>
    <t>Zucker [g]</t>
  </si>
  <si>
    <t>Fett [g]</t>
  </si>
  <si>
    <t>Trockenmasse [g]</t>
  </si>
  <si>
    <t>https://www.naehrwertrechner.de/naehrwerte/Erdbeere+frisch/</t>
  </si>
  <si>
    <t>Zitronensaft</t>
  </si>
  <si>
    <t>Bemerkung:</t>
  </si>
  <si>
    <t>https://www.fettrechner.de/kalorien/M%C3%BCller%27s+M%C3%BChle/Traubenzucker/50341?suchbegriff=dextrose</t>
  </si>
  <si>
    <t>https://www.naehrwertrechner.de/naehrwerte/Glukosesirup+hell/</t>
  </si>
  <si>
    <t>https://www.naehrwertrechner.de/naehrwerte/Magermilchpulver/</t>
  </si>
  <si>
    <t>https://www.fettrechner.de/kalorien/Sanatura/Inulin/50455?suchbegriff=inulin</t>
  </si>
  <si>
    <t>wie Dextrose</t>
  </si>
  <si>
    <t>https://www.naehrwertrechner.de/naehrwerte/Zitrone+Fruchtsaft/N%C3%A4hrwertampel/?menge=100</t>
  </si>
  <si>
    <t>Kry: 152g bei Eisfachschule verwendet!</t>
  </si>
  <si>
    <t>https://www.naehrwertrechner.de/naehrwerte/Banane/</t>
  </si>
  <si>
    <t>https://www.naehrwertrechner.de/naehrwerte/Heidelbeere+frisch/</t>
  </si>
  <si>
    <t>Heidelbeeren</t>
  </si>
  <si>
    <t>Äpfel</t>
  </si>
  <si>
    <t>https://www.naehrwertrechner.de/naehrwerte/Himbeere+frisch/</t>
  </si>
  <si>
    <t>Mango</t>
  </si>
  <si>
    <t>https://www.naehrwertrechner.de/naehrwerte/Mango+frisch/</t>
  </si>
  <si>
    <t>Aprikosen</t>
  </si>
  <si>
    <t>Himbeeren</t>
  </si>
  <si>
    <t>https://www.naehrwertrechner.de/naehrwerte/Kirschen/</t>
  </si>
  <si>
    <t>https://www.naehrwertrechner.de/naehrwerte/H%C3%BChnerei+Eigelb+frisch/</t>
  </si>
  <si>
    <t>Früchte:</t>
  </si>
  <si>
    <t>Milch:</t>
  </si>
  <si>
    <t>Zucker:</t>
  </si>
  <si>
    <t>Schokolade:</t>
  </si>
  <si>
    <t>Eier:</t>
  </si>
  <si>
    <t>Gewürze:</t>
  </si>
  <si>
    <t>Allgemein:</t>
  </si>
  <si>
    <t>Bilanzierungsbewertung:</t>
  </si>
  <si>
    <t>Vanilleeis nach Eisfachschule</t>
  </si>
  <si>
    <t>Sahne, 30% Fett</t>
  </si>
  <si>
    <t>Zitronenschale</t>
  </si>
  <si>
    <t>Vanille, gemahlen</t>
  </si>
  <si>
    <t>Offen:</t>
  </si>
  <si>
    <t>Salz</t>
  </si>
  <si>
    <t>https://www.naehrwertrechner.de/naehrwerte/Salz/</t>
  </si>
  <si>
    <t>https://www.naehrwertrechner.de/naehrwerte/Zitronenschale/</t>
  </si>
  <si>
    <t>https://www.naehrwertrechner.de/naehrwerte/Vanilleschote/</t>
  </si>
  <si>
    <t>Vanilleschote</t>
  </si>
  <si>
    <t>wie Vanilleschote</t>
  </si>
  <si>
    <t>Vanilleeis nach Zweifachzucker</t>
  </si>
  <si>
    <t>Original 170g!</t>
  </si>
  <si>
    <t>Vanilleeis nach Zweifachzucker / Eigelb</t>
  </si>
  <si>
    <t>entspricht ca. 10 Eigelb Größe M!</t>
  </si>
  <si>
    <t>Orangenschale</t>
  </si>
  <si>
    <t>Original 150g!</t>
  </si>
  <si>
    <t>von 1/2 Orange</t>
  </si>
  <si>
    <t>Abenteuerlustige geben zwei Blatt Kaffirlimette dazu</t>
  </si>
  <si>
    <t>Vanilleeis nach Zweifachzucker.com mit Eisbasis (auch Mannaeis, Tonkabohneneis)</t>
  </si>
  <si>
    <t>Vanilleeis nach Zweifachzucker.com mit Eigelb  (auch Mannaeis, Tonkabohneneis)</t>
  </si>
  <si>
    <t>Vanilleeis:</t>
  </si>
  <si>
    <t>Mannaeis:</t>
  </si>
  <si>
    <t>Für das  Vanilleeis ein Schote auskratzen und zu den nassen Sachen  geben.</t>
  </si>
  <si>
    <t>Tonkabohneneis:</t>
  </si>
  <si>
    <t>mit Änderungen getestet!</t>
  </si>
  <si>
    <t>2 Tonkabohnen in der Milchmischung 10min mitköcheln und mit abkühlen lassen, vor dem Umfüllen in die Eismaschine entfernen. Tonkabohnen lassen sich so bis zu 20x wiederverwenden.</t>
  </si>
  <si>
    <t>Die nassen Stoffe vermischen. Die trockenen Stoffe vermischen. Alles Mischen und mit dem Stabmixer durcharbeiten.</t>
  </si>
  <si>
    <t>ohne Schale!</t>
  </si>
  <si>
    <t>mit Schale &amp; Kern!</t>
  </si>
  <si>
    <t>ohne Kerne und Stiele!</t>
  </si>
  <si>
    <t>Orangen</t>
  </si>
  <si>
    <t>https://www.naehrwertrechner.de/naehrwerte/Orange%2C+Apfelsine/</t>
  </si>
  <si>
    <t>ohne Schale &amp; Kerne</t>
  </si>
  <si>
    <t>https://www.naehrwertrechner.de/naehrwerte/Orangenschale+gerieben/</t>
  </si>
  <si>
    <t>Orangeneis nach Zweifachzucker.com</t>
  </si>
  <si>
    <t>Orangeneis nach Eisfachschule</t>
  </si>
  <si>
    <t>https://www.naehrwertrechner.de/naehrwerte/Orange+Fruchtsaft/</t>
  </si>
  <si>
    <t>https://www.naehrwertrechner.de/naehrwerte/Apfel/</t>
  </si>
  <si>
    <t>ohne Schale &amp; Kerngehäuse!</t>
  </si>
  <si>
    <t>Püree!</t>
  </si>
  <si>
    <t>oder Orangensaft</t>
  </si>
  <si>
    <t>im Original 200g!</t>
  </si>
  <si>
    <t>noch nicht getestet!</t>
  </si>
  <si>
    <t>Quelle:</t>
  </si>
  <si>
    <t>http://zweifachzucker.blogspot.com/2014/07/manna-eis-vanillerezeptur.html?q=tonkabohne</t>
  </si>
  <si>
    <t>Schokoladeneis nach Zweifachzucker.com mit Eisbasis</t>
  </si>
  <si>
    <t>http://zweifachzucker.blogspot.com/2012/08/sorbet-oder-fruchteis.html?q=eis</t>
  </si>
  <si>
    <t>nach Geschmack!</t>
  </si>
  <si>
    <r>
      <rPr>
        <b/>
        <sz val="11"/>
        <color theme="1"/>
        <rFont val="Calibri"/>
        <family val="2"/>
        <scheme val="minor"/>
      </rPr>
      <t>Bemerkung Kry:</t>
    </r>
    <r>
      <rPr>
        <sz val="11"/>
        <color theme="1"/>
        <rFont val="Calibri"/>
        <family val="2"/>
        <scheme val="minor"/>
      </rPr>
      <t xml:space="preserve"> 
War sehr lecker, nur im Original etwas zu süß. Selbst mit 150g Zucker war es noch ziemlich süß. Aber ich hatte auch keine Zitrone drin und keine Orangenschale.</t>
    </r>
  </si>
  <si>
    <t>Bemerkungen vom Originalautor:</t>
  </si>
  <si>
    <t>eine Prise</t>
  </si>
  <si>
    <t>frisch oder Püree!</t>
  </si>
  <si>
    <t>vermutlich frisch gepresst</t>
  </si>
  <si>
    <t>Für den Fall, dass Orangensaft statt fleischigem Orangenpüree benutzt wird, kann das Wasser natürlich auch durch Orangensaft ersetzt werden. 
Diese Rezeptur lässt sich auch mit anderen Früchten gut umsetzen.  TK Früchte sollten vor dem Mixen komplett aufgetaut werden. 
Grundsätzlich werden erst die trockenen und die nassen Produkte miteinander vermengt, um erst am Ende zusammengeführt zu werden. 
Meistens kann man die TK- Produkte den Frischen vorziehen. Das gilt insbesondere für Erdbeeren. Wer es sich leisten kann, nimmt natürlich gerne die Fruchtpürees von Boiron.</t>
  </si>
  <si>
    <r>
      <rPr>
        <b/>
        <sz val="11"/>
        <color theme="1"/>
        <rFont val="Calibri"/>
        <family val="2"/>
        <scheme val="minor"/>
      </rPr>
      <t>Bemerkung Kry:</t>
    </r>
    <r>
      <rPr>
        <sz val="11"/>
        <color theme="1"/>
        <rFont val="Calibri"/>
        <family val="2"/>
        <scheme val="minor"/>
      </rPr>
      <t xml:space="preserve"> 
Noch nicht getestet. Vermutlich kann man das Wasser auch durch Orangensaft ersetzen.</t>
    </r>
  </si>
  <si>
    <r>
      <rPr>
        <b/>
        <sz val="11"/>
        <color theme="1"/>
        <rFont val="Calibri"/>
        <family val="2"/>
        <scheme val="minor"/>
      </rPr>
      <t>Bemerkung Kry:</t>
    </r>
    <r>
      <rPr>
        <sz val="11"/>
        <color theme="1"/>
        <rFont val="Calibri"/>
        <family val="2"/>
        <scheme val="minor"/>
      </rPr>
      <t xml:space="preserve"> 
War sehr lecker, nur im Original etwas zu süß. Mit 114g Zucker war es prima. Aber ich hatte auch keine Zitrone drin.</t>
    </r>
  </si>
  <si>
    <t>Eigenherstellung?</t>
  </si>
  <si>
    <t>http://zweifachzucker.blogspot.com/2012/07/speiseeis-trockemasse.html?q=eis</t>
  </si>
  <si>
    <r>
      <rPr>
        <b/>
        <sz val="11"/>
        <color theme="1"/>
        <rFont val="Calibri"/>
        <family val="2"/>
        <scheme val="minor"/>
      </rPr>
      <t>Bemerkung Kry:</t>
    </r>
    <r>
      <rPr>
        <sz val="11"/>
        <color theme="1"/>
        <rFont val="Calibri"/>
        <family val="2"/>
        <scheme val="minor"/>
      </rPr>
      <t xml:space="preserve"> 
Habe ich noch nicht ausprobiert</t>
    </r>
  </si>
  <si>
    <t>Erdbeer-Sahneeis Kry</t>
  </si>
  <si>
    <t>https://www.naehrwertrechner.de/naehrwerte/Ahornsirup/</t>
  </si>
  <si>
    <t>Ahornsirup</t>
  </si>
  <si>
    <t>https://www.naehrwertrechner.de/naehrwerte/Halbbitter-Kuvert%C3%BCre/</t>
  </si>
  <si>
    <t>Halbbitter-Kuvertüre</t>
  </si>
  <si>
    <t>https://www.naehrwertrechner.de/naehrwerte/Nougat/</t>
  </si>
  <si>
    <t>Nougat</t>
  </si>
  <si>
    <t>getestet!</t>
  </si>
  <si>
    <t>Vanillezucker</t>
  </si>
  <si>
    <t>wie Zucker</t>
  </si>
  <si>
    <t xml:space="preserve">Mangoeis </t>
  </si>
  <si>
    <t>https://www.eis-machen.de/2011/06/eis-rezept-mango-sorbet-mit-und-ohne-eismaschine-fertig/</t>
  </si>
  <si>
    <t>Mangoeis "Eis-Selber-Machen"</t>
  </si>
  <si>
    <t>Mangopüree (10% Zucker)</t>
  </si>
  <si>
    <r>
      <rPr>
        <b/>
        <sz val="11"/>
        <color theme="1"/>
        <rFont val="Calibri"/>
        <family val="2"/>
        <scheme val="minor"/>
      </rPr>
      <t>Bemerkung Kry:</t>
    </r>
    <r>
      <rPr>
        <sz val="11"/>
        <color theme="1"/>
        <rFont val="Calibri"/>
        <family val="2"/>
        <scheme val="minor"/>
      </rPr>
      <t xml:space="preserve"> 
Im Original keine Verdickungsmittel, kein Milchpulver und kein Salz</t>
    </r>
  </si>
  <si>
    <t>selber berechnet</t>
  </si>
  <si>
    <t>halbe Zitrone ausdrücken</t>
  </si>
  <si>
    <t>Kirsch-Sahneeis</t>
  </si>
  <si>
    <t>Kirsch-Sahneeis Kry mit Eigelb</t>
  </si>
  <si>
    <t>4 Stück mittelgroß</t>
  </si>
  <si>
    <t>Sauerkirschen</t>
  </si>
  <si>
    <t>https://www.naehrwertrechner.de/naehrwerte/Sauerkirsche/</t>
  </si>
  <si>
    <t>Eigelbe mit dem Traubenzucker und etwas Milch glattrühren.</t>
  </si>
  <si>
    <t>Sahne, restliche Milch, Salz und Zucker erhitzen, bis die Flüssigkeit gerade noch nicht kocht.</t>
  </si>
  <si>
    <t>Eigelb in die heiße Milch einrühren und mit dem Schneebesen unterschlagen, bis die Flüssgkeit simmert (85°) und dicklicher wird.</t>
  </si>
  <si>
    <t>Eismischung abkühlen lassen und in der Eismaschine 1 Stunde gefrieren lassen, nach 45 Minuten die pürierten Kirschen zugeben.</t>
  </si>
  <si>
    <t>püriert</t>
  </si>
  <si>
    <t>Eismischung abkühlen lassen und in der Eismaschine 1 Stunde gefrieren lassen, nach 45 Minuten die pürierten Erdbeeren zugeben.</t>
  </si>
  <si>
    <r>
      <rPr>
        <b/>
        <sz val="11"/>
        <color theme="1"/>
        <rFont val="Calibri"/>
        <family val="2"/>
        <scheme val="minor"/>
      </rPr>
      <t>Bemerkung Kry:</t>
    </r>
    <r>
      <rPr>
        <sz val="11"/>
        <color theme="1"/>
        <rFont val="Calibri"/>
        <family val="2"/>
        <scheme val="minor"/>
      </rPr>
      <t xml:space="preserve"> 
Schön und ausgewogen sahnig, zusammen mit den Erdbeeren sehr lecker!</t>
    </r>
  </si>
  <si>
    <t>Alternativ eine Tonkabohne fein zerreiben (Mörser, Muskatreibe) und zur Milchmischung geben und mitköcheln lassen. Beim Umfüllen durch ein Sieb gießen</t>
  </si>
  <si>
    <t xml:space="preserve">Erdbeereis </t>
  </si>
  <si>
    <t>www.hkierey.de</t>
  </si>
  <si>
    <t>www.shareliterature.de</t>
  </si>
  <si>
    <t>Copyright by Holger Kierey / 2019</t>
  </si>
  <si>
    <t xml:space="preserve">Version vom </t>
  </si>
  <si>
    <t>Autor: Holger Kierey</t>
  </si>
  <si>
    <t>"Die nassen Stoffe vermischen. Die trockenen Stoffe vermischen. Alles Mischen und mit dem Stabmixer durcharbeiten.</t>
  </si>
  <si>
    <t>Abenteuerlustige geben zwei Blatt Kaffirlimette dazu"</t>
  </si>
  <si>
    <t>aromatische Erdbeeren nehmen!</t>
  </si>
  <si>
    <t>Joghurt griechisch</t>
  </si>
  <si>
    <t>https://www.naehrwertrechner.de/naehrwerte/Joghurt+10%25+Fett/</t>
  </si>
  <si>
    <t>Limettensaft</t>
  </si>
  <si>
    <t>https://www.naehrwertrechner.de/naehrwerte/Limette+Fruchtsaft/</t>
  </si>
  <si>
    <t>Grünbereich</t>
  </si>
  <si>
    <t>Gelbbereich</t>
  </si>
  <si>
    <t>Alle flüssigen Zutaten in einer hohen Rührschüssel mischen, alle trockenen Zutaten separat vermengen.</t>
  </si>
  <si>
    <t xml:space="preserve">Mit dem Rührstab die trockenen Zutaten sorgfältig unterarbeiten. </t>
  </si>
  <si>
    <t>Eismischung in der Eismaschine gefrieren lassen.</t>
  </si>
  <si>
    <t>kcal pro 100g</t>
  </si>
  <si>
    <t>https://www.springlane.de/magazin/rezeptideen/frozen-joghurt-selber-machen/#Grundrezept_ohne_Sahne_Frozen_Joghurt_aus_der_Eismaschine</t>
  </si>
  <si>
    <t>Anregung:</t>
  </si>
  <si>
    <t xml:space="preserve">Trockene Zutaten zu den flüssigen geben und mit einem Löffel grob verrühren. </t>
  </si>
  <si>
    <t>Frozen Yoghurt Mango Lassi</t>
  </si>
  <si>
    <r>
      <rPr>
        <b/>
        <sz val="11"/>
        <color theme="1"/>
        <rFont val="Calibri"/>
        <family val="2"/>
        <scheme val="minor"/>
      </rPr>
      <t>Bemerkung Kry:</t>
    </r>
    <r>
      <rPr>
        <sz val="11"/>
        <color theme="1"/>
        <rFont val="Calibri"/>
        <family val="2"/>
        <scheme val="minor"/>
      </rPr>
      <t xml:space="preserve"> 
müssen wir demnächst ausprobieren!</t>
    </r>
  </si>
  <si>
    <t>https://www.springlane.de/magazin/rezeptideen/frozen-joghurt-mango-lassi/</t>
  </si>
  <si>
    <t>Das Mangofleisch pürieren und mit dem Joghurt in einer hohen Rührschüssel mischen, alle trockenen Zutaten separat vermengen.</t>
  </si>
  <si>
    <t>Frozen Yoghurt Cheesecake</t>
  </si>
  <si>
    <t>https://www.springlane.de/magazin/rezeptideen/cheesecake-frozen-joghurt/</t>
  </si>
  <si>
    <t>Frischkäse, Doppelrahm</t>
  </si>
  <si>
    <t>https://www.naehrwertrechner.de/naehrwerte/Frischk%C3%A4se+Doppelrahmstufe/</t>
  </si>
  <si>
    <t>https://www.naehrwertrechner.de/naehrwerte/Kondensmilch+gezuckert+10+%25+Fett/</t>
  </si>
  <si>
    <t>Kondensmilch, gezuckert, 10%</t>
  </si>
  <si>
    <t>Milchmädchen</t>
  </si>
  <si>
    <t>Ben &amp; Jerry's Buch über Eiscreme</t>
  </si>
  <si>
    <t>Butter</t>
  </si>
  <si>
    <t>Mandeln</t>
  </si>
  <si>
    <t>1/2 TL</t>
  </si>
  <si>
    <t>https://www.naehrwertrechner.de/naehrwerte/Butter/</t>
  </si>
  <si>
    <t>Nüsse:</t>
  </si>
  <si>
    <t>https://www.naehrwertrechner.de/naehrwerte/Mandel+s%C3%BC%C3%9F+roh/</t>
  </si>
  <si>
    <t>Eier</t>
  </si>
  <si>
    <t>Pecannüsse</t>
  </si>
  <si>
    <t>halbiert</t>
  </si>
  <si>
    <t>Aprikoseneis amerikanische Art</t>
  </si>
  <si>
    <t>https://www.naehrwertrechner.de/naehrwerte/Eier/</t>
  </si>
  <si>
    <t>Butter-Pecaneis</t>
  </si>
  <si>
    <t>Nüsse in der gechmolzenen Butter und mit dem Salz anrösten, bis sie anfangen braun zu werden.</t>
  </si>
  <si>
    <t xml:space="preserve">Trockene Zutaten vermischen zu den flüssigen geben und mit einem Löffel grob verrühren. </t>
  </si>
  <si>
    <t>reif!</t>
  </si>
  <si>
    <t xml:space="preserve">Trockene Zutaten verrühren und zu den flüssigen geben und mit einem Löffel grob verrühren. </t>
  </si>
  <si>
    <t>Eismischung in der Eismaschine gefrieren lassen. 2 Min vor Ende die Fruchtstückchen unterrühren.</t>
  </si>
  <si>
    <t>Ei</t>
  </si>
  <si>
    <t xml:space="preserve">Aprikoseneis amerikanische Art Original </t>
  </si>
  <si>
    <t>1 Prise</t>
  </si>
  <si>
    <t>2 große Eier</t>
  </si>
  <si>
    <t>Original mit Eiern</t>
  </si>
  <si>
    <r>
      <rPr>
        <b/>
        <sz val="11"/>
        <color theme="1"/>
        <rFont val="Calibri"/>
        <family val="2"/>
        <scheme val="minor"/>
      </rPr>
      <t>Bemerkung Kry:</t>
    </r>
    <r>
      <rPr>
        <sz val="11"/>
        <color theme="1"/>
        <rFont val="Calibri"/>
        <family val="2"/>
        <scheme val="minor"/>
      </rPr>
      <t xml:space="preserve"> 
wird umgerechnet auf Milchbase 30 und ohne Eier!</t>
    </r>
  </si>
  <si>
    <t>Die Aprikosen klein hacken und mit 110g Zucker verrührt für 2 h in den Kühlschrank stellen. Gelegentlich umrühren. Entstehenden Saft zu den flüssigen Zutaten geben.</t>
  </si>
  <si>
    <t>Bemerkung Kry: 
wird umgerechnet auf Milchbase 30 und ohne Eier!</t>
  </si>
  <si>
    <t>Butter ablaufen lassen und mit den flüssigen Bestandteilen mischen. Nüsse im Kühlschrank kühlen</t>
  </si>
  <si>
    <t>skaliert</t>
  </si>
  <si>
    <t>Kakao mit einem Teil des Zucker mischen. Mit einem  Teil der Milch verrühren und die Mischung eine Weile köcheln lassen um die Kakaoaromen freizusetzen. </t>
  </si>
  <si>
    <t xml:space="preserve">Am besten die Mischung in einen großen Topf geben und langsam auf 85 Grad erwärmen. Dabei regelmässig mit dem Schneebesen gut durchrühren. Die 85 Grad 5 Minuten halten. </t>
  </si>
  <si>
    <t>Das Mischung gilt nun als pasteurisiert und sollte direkt in der Eismaschine ausgefroren werden. Nach dem Ausfrieren  sollte das Eis abgedeckt möglichst schnell auf - 18 Grad heruntergekühlt werden.</t>
  </si>
  <si>
    <r>
      <rPr>
        <b/>
        <sz val="11"/>
        <color theme="1"/>
        <rFont val="Calibri"/>
        <family val="2"/>
        <scheme val="minor"/>
      </rPr>
      <t>Bemerkung Kry:</t>
    </r>
    <r>
      <rPr>
        <sz val="11"/>
        <color theme="1"/>
        <rFont val="Calibri"/>
        <family val="2"/>
        <scheme val="minor"/>
      </rPr>
      <t xml:space="preserve"> 
Ich habe das Originalrezept umgerechnet auf die Benutzung der Eisbasis Milchbase 30 von Koch's Eisschule.
War sehr lecker, es fehlt aber irgendwie noch etwas Schokoladiges, vielleicht 50g geschmolzene Kuvertüre unterbringen, versuche ich nächstes Mal!</t>
    </r>
  </si>
  <si>
    <r>
      <rPr>
        <b/>
        <sz val="11"/>
        <color theme="1"/>
        <rFont val="Calibri"/>
        <family val="2"/>
        <scheme val="minor"/>
      </rPr>
      <t>Bemerkung Kry:</t>
    </r>
    <r>
      <rPr>
        <sz val="11"/>
        <color theme="1"/>
        <rFont val="Calibri"/>
        <family val="2"/>
        <scheme val="minor"/>
      </rPr>
      <t xml:space="preserve"> 
Ich habe das Originalrezept umgerechnet auf die Benutzung der Eisbasis Milchbase 30 von Koch's Eisschule.
War sehr lecker, nur im Original etwas zu süß. Selbst mit 100g Zucker war es noch ziemlich süß. Aber ich hatte auch keine Orangenschale drin.</t>
    </r>
  </si>
  <si>
    <t>mit Änderungen als Tonkabohneneis getestet!</t>
  </si>
  <si>
    <r>
      <rPr>
        <b/>
        <sz val="11"/>
        <color theme="1"/>
        <rFont val="Calibri"/>
        <family val="2"/>
        <scheme val="minor"/>
      </rPr>
      <t>Bemerkung Kry:</t>
    </r>
    <r>
      <rPr>
        <sz val="11"/>
        <color theme="1"/>
        <rFont val="Calibri"/>
        <family val="2"/>
        <scheme val="minor"/>
      </rPr>
      <t xml:space="preserve"> 
Sehr schön &amp; ausgewogen sahnig, aber Kirschnote zu schwach! Vielleicht abwandeln und die Kirschen vorher mit Zucker aufkochen?
Was auch noch funktionieren könnte: Die Kirschen mit Zucker pürieren und im Kühlschrank 2 Stunden Saft ziehen lassen. Zucker setzt auch den Geschmack frei.</t>
    </r>
  </si>
  <si>
    <t>Umrechnungen von Eisbasen ineinander</t>
  </si>
  <si>
    <t>Aprikoseneis</t>
  </si>
  <si>
    <t>Original 450g</t>
  </si>
  <si>
    <t>entsprechend 3EL Orangensaftkonzentrat + Wasser</t>
  </si>
  <si>
    <t>https://www.naehrwertrechner.de/naehrwerte/Aprikose+roh+mit+K%C3%BCchenabfall/</t>
  </si>
  <si>
    <t>ohne Kern gewogen, pürieren, mit Zucker 2 h ziehen lassen</t>
  </si>
  <si>
    <t>Schokoladeneis nach Sallys Welt mit Eigelb</t>
  </si>
  <si>
    <t>https://sallys-blog.de/schokoladeneis-diy-sehr-schokoladig-und-cremig.html</t>
  </si>
  <si>
    <t>3 Eigelb</t>
  </si>
  <si>
    <t>60% Kakao</t>
  </si>
  <si>
    <t>Eier mit Zucker verrühren, Milch mit Kakaopulver erhitzen. Wenn heiß, Schokolade darin schmelzen</t>
  </si>
  <si>
    <t>Milch in Eiermischung einrühren und a la Anglaise aufschlagen</t>
  </si>
  <si>
    <r>
      <rPr>
        <b/>
        <sz val="11"/>
        <color theme="1"/>
        <rFont val="Calibri"/>
        <family val="2"/>
        <scheme val="minor"/>
      </rPr>
      <t>Bemerkung Kry:</t>
    </r>
    <r>
      <rPr>
        <sz val="11"/>
        <color theme="1"/>
        <rFont val="Calibri"/>
        <family val="2"/>
        <scheme val="minor"/>
      </rPr>
      <t xml:space="preserve"> 
</t>
    </r>
  </si>
  <si>
    <t>noch nicht probiert</t>
  </si>
  <si>
    <t>Sahne unterrühren, ausfrieren lassen</t>
  </si>
  <si>
    <t>Kakao mit einem Teil des Zucker mischen. Mit der Milch verrühren und die Mischung eine Weile köcheln lassen um die Kakaoaromen freizusetzen. Dabei auch die Schokolade darin schmelzen</t>
  </si>
  <si>
    <t>Schokoladeneis mit Eisbasis</t>
  </si>
  <si>
    <t>Das Mischung sollte direkt in der Eismaschine ausgefroren werden. Nach dem Ausfrieren  sollte das Eis abgedeckt möglichst schnell auf - 18 Grad heruntergekühlt werden.</t>
  </si>
  <si>
    <t>Bananeneis</t>
  </si>
  <si>
    <t>Nougat, dunkel</t>
  </si>
  <si>
    <t>Haselnuss, geröstet</t>
  </si>
  <si>
    <t>https://www.naehrwertrechner.de/naehrwerte/H130600/Haselnuss+ger%C3%B6stet</t>
  </si>
  <si>
    <t>Haselnuss-Nougateis</t>
  </si>
  <si>
    <r>
      <rPr>
        <b/>
        <sz val="11"/>
        <color theme="1"/>
        <rFont val="Calibri"/>
        <family val="2"/>
        <scheme val="minor"/>
      </rPr>
      <t>Bemerkung Kry:</t>
    </r>
    <r>
      <rPr>
        <sz val="11"/>
        <color theme="1"/>
        <rFont val="Calibri"/>
        <family val="2"/>
        <scheme val="minor"/>
      </rPr>
      <t xml:space="preserve"> 
Getestet, schmeckt sehr nussig!
Wäre auch mit Haselnussmark sehr gut, mit so viel gerösteter Haselnuss war es etwas körnig.</t>
    </r>
  </si>
  <si>
    <r>
      <rPr>
        <b/>
        <sz val="11"/>
        <color theme="1"/>
        <rFont val="Calibri"/>
        <family val="2"/>
        <scheme val="minor"/>
      </rPr>
      <t>Bemerkung Kry:</t>
    </r>
    <r>
      <rPr>
        <sz val="11"/>
        <color theme="1"/>
        <rFont val="Calibri"/>
        <family val="2"/>
        <scheme val="minor"/>
      </rPr>
      <t xml:space="preserve"> 
Sehr lecker und erfrischend! Könnte noch ein klein wenig weniger Limettensaft drin sein, wenn man es nicht so erfrischend mag</t>
    </r>
  </si>
  <si>
    <t>Joghurteis mit Griechischem Joghurt</t>
  </si>
  <si>
    <t xml:space="preserve">+50g extra zum Drunterziehen als Stücke </t>
  </si>
  <si>
    <t>Orangeneis</t>
  </si>
  <si>
    <t xml:space="preserve">Erdnussbutter-Eis </t>
  </si>
  <si>
    <t>https://www.springlane.de/magazin/rezeptideen/erdnusseis/</t>
  </si>
  <si>
    <t>noch nicht getestet</t>
  </si>
  <si>
    <t>Erdnussbutter</t>
  </si>
  <si>
    <t>crunchy</t>
  </si>
  <si>
    <t>https://www.naehrwertrechner.de/naehrwerte/Q510000/Erdnussbutter%2C+-mus</t>
  </si>
  <si>
    <t>getestet</t>
  </si>
  <si>
    <r>
      <rPr>
        <b/>
        <sz val="11"/>
        <color theme="1"/>
        <rFont val="Calibri"/>
        <family val="2"/>
        <scheme val="minor"/>
      </rPr>
      <t>Bemerkung Kry:</t>
    </r>
    <r>
      <rPr>
        <sz val="11"/>
        <color theme="1"/>
        <rFont val="Calibri"/>
        <family val="2"/>
        <scheme val="minor"/>
      </rPr>
      <t xml:space="preserve"> 
umgerechnet auf Milchbase 30 + optimiert</t>
    </r>
  </si>
  <si>
    <t>https://www.eis-machen.de/2014/09/eis-rezept-salziges-karamelleis-selbst-machen/</t>
  </si>
  <si>
    <t>Salted Caramel Eis</t>
  </si>
  <si>
    <t>Salted Caramel</t>
  </si>
  <si>
    <t xml:space="preserve"> karamellisieren!</t>
  </si>
  <si>
    <r>
      <rPr>
        <b/>
        <sz val="11"/>
        <color theme="1"/>
        <rFont val="Calibri"/>
        <family val="2"/>
        <scheme val="minor"/>
      </rPr>
      <t>Bemerkung Kry:</t>
    </r>
    <r>
      <rPr>
        <sz val="11"/>
        <color theme="1"/>
        <rFont val="Calibri"/>
        <family val="2"/>
        <scheme val="minor"/>
      </rPr>
      <t xml:space="preserve"> 
Superlecker und sehr ausgewogen im Geschmack!</t>
    </r>
  </si>
  <si>
    <t>Salted-Caramel Ice Cream</t>
  </si>
  <si>
    <r>
      <rPr>
        <b/>
        <sz val="11"/>
        <color theme="1"/>
        <rFont val="Calibri"/>
        <family val="2"/>
        <scheme val="minor"/>
      </rPr>
      <t>Bemerkung Kry:</t>
    </r>
    <r>
      <rPr>
        <sz val="11"/>
        <color theme="1"/>
        <rFont val="Calibri"/>
        <family val="2"/>
        <scheme val="minor"/>
      </rPr>
      <t xml:space="preserve"> 
habe die Milchmenge erhöht, es war sonst zu süß.</t>
    </r>
  </si>
  <si>
    <t>geschält gewogen!</t>
  </si>
  <si>
    <t>Ricotta-Zitronen-Eis</t>
  </si>
  <si>
    <t>von 2 Zitronen</t>
  </si>
  <si>
    <t>Saft von 2 Zitronen</t>
  </si>
  <si>
    <t>Ricotta, Doppelrahmstufe</t>
  </si>
  <si>
    <t>https://www.naehrwertrechner.de/naehrwerte/M741811/Ricotta+Doppelrahmstufe</t>
  </si>
  <si>
    <t>https://www.naehrwertrechner.de/naehrwerte/M741611/Ricotta+Vollfettstufe</t>
  </si>
  <si>
    <t>Ricotta, Vollfettstufe</t>
  </si>
  <si>
    <t>von 2 Bio-Zitronen</t>
  </si>
  <si>
    <r>
      <rPr>
        <b/>
        <sz val="11"/>
        <color theme="1"/>
        <rFont val="Calibri"/>
        <family val="2"/>
        <scheme val="minor"/>
      </rPr>
      <t>Bemerkung Kry:</t>
    </r>
    <r>
      <rPr>
        <sz val="11"/>
        <color theme="1"/>
        <rFont val="Calibri"/>
        <family val="2"/>
        <scheme val="minor"/>
      </rPr>
      <t xml:space="preserve"> 
sehr lecker &amp; zitronig-sahnig!</t>
    </r>
  </si>
  <si>
    <t>Basis für Umrechnung</t>
  </si>
  <si>
    <r>
      <rPr>
        <b/>
        <sz val="11"/>
        <color theme="1"/>
        <rFont val="Calibri"/>
        <family val="2"/>
        <scheme val="minor"/>
      </rPr>
      <t>Bemerkung Kry:</t>
    </r>
    <r>
      <rPr>
        <sz val="11"/>
        <color theme="1"/>
        <rFont val="Calibri"/>
        <family val="2"/>
        <scheme val="minor"/>
      </rPr>
      <t xml:space="preserve"> 
Basis für Umrechnung</t>
    </r>
  </si>
  <si>
    <t>abgerieben von 2 Bio-Zitronen</t>
  </si>
  <si>
    <t>Himbeer-Sahne-Eis</t>
  </si>
  <si>
    <t>https://www.eis-machen.de/2011/06/eis-rezept-robs-himmliches-himbeereis-mit-oder-ohne-eismaschine/</t>
  </si>
  <si>
    <t>frisch oder gefroren, reif!</t>
  </si>
  <si>
    <t>Haselnusseis</t>
  </si>
  <si>
    <t>fein gemahlen zu Nussbutter</t>
  </si>
  <si>
    <t>Sonnenblumenöl</t>
  </si>
  <si>
    <t>https://www.naehrwertrechner.de/naehrwerte/Q320000/Sonnenblumenöl</t>
  </si>
  <si>
    <t>Öle:</t>
  </si>
  <si>
    <r>
      <rPr>
        <b/>
        <sz val="11"/>
        <color theme="1"/>
        <rFont val="Calibri"/>
        <family val="2"/>
        <scheme val="minor"/>
      </rPr>
      <t>Bemerkung Kry:</t>
    </r>
    <r>
      <rPr>
        <sz val="11"/>
        <color theme="1"/>
        <rFont val="Calibri"/>
        <family val="2"/>
        <scheme val="minor"/>
      </rPr>
      <t xml:space="preserve"> 
Getestet, schmeckt sehr nussig!</t>
    </r>
  </si>
  <si>
    <r>
      <rPr>
        <b/>
        <sz val="11"/>
        <color theme="1"/>
        <rFont val="Calibri"/>
        <family val="2"/>
        <scheme val="minor"/>
      </rPr>
      <t>Bemerkung Kry:</t>
    </r>
    <r>
      <rPr>
        <sz val="11"/>
        <color theme="1"/>
        <rFont val="Calibri"/>
        <family val="2"/>
        <scheme val="minor"/>
      </rPr>
      <t xml:space="preserve"> war super lecker und genau richtig!
</t>
    </r>
  </si>
  <si>
    <t>Durian-Eis</t>
  </si>
  <si>
    <t>Durian-Fleisch</t>
  </si>
  <si>
    <t>https://asianinspirations.com.au/recipes/egg-free-durian-ice-cream/</t>
  </si>
  <si>
    <t>ohne Kerne!</t>
  </si>
  <si>
    <t>http://www.ernaehrung.de/lebensmittel/de/F562100/Durian-roh.php</t>
  </si>
  <si>
    <r>
      <rPr>
        <b/>
        <sz val="11"/>
        <color theme="1"/>
        <rFont val="Calibri"/>
        <family val="2"/>
        <scheme val="minor"/>
      </rPr>
      <t>Bemerkung Kry:</t>
    </r>
    <r>
      <rPr>
        <sz val="11"/>
        <color theme="1"/>
        <rFont val="Calibri"/>
        <family val="2"/>
        <scheme val="minor"/>
      </rPr>
      <t xml:space="preserve"> 
sehr sahnig und mit deutlichem Durian-Geschmack!</t>
    </r>
  </si>
  <si>
    <t>Bratapfel-Eis</t>
  </si>
  <si>
    <t>1TL</t>
  </si>
  <si>
    <t>Äpfel + 50g Zucker + Zimt + Rosinen mit 50g Wasser aufstellen und 15 min köcheln lassen</t>
  </si>
  <si>
    <t>Restlichen Zucker, Traubenzucker, Salz und Milchbase mischen, Sahne und Milch hinzugeben</t>
  </si>
  <si>
    <r>
      <rPr>
        <b/>
        <sz val="11"/>
        <color theme="1"/>
        <rFont val="Calibri"/>
        <family val="2"/>
        <scheme val="minor"/>
      </rPr>
      <t>Bemerkung Kry:</t>
    </r>
    <r>
      <rPr>
        <sz val="11"/>
        <color theme="1"/>
        <rFont val="Calibri"/>
        <family val="2"/>
        <scheme val="minor"/>
      </rPr>
      <t xml:space="preserve"> </t>
    </r>
  </si>
  <si>
    <t>Sultaninen</t>
  </si>
  <si>
    <t>https://www.naehrwertrechner.de/naehrwerte/F840211/Sultaninen</t>
  </si>
  <si>
    <t>Zimt, gemahlen</t>
  </si>
  <si>
    <t>https://www.naehrwertrechner.de/naehrwerte/R218011/Zimt</t>
  </si>
  <si>
    <t>Boskoop, geschält, ohne Strunk</t>
  </si>
  <si>
    <t>Pistazieneis</t>
  </si>
  <si>
    <t>Pistazien, geröstet</t>
  </si>
  <si>
    <t>https://www.bulkpowders.de/pistazienbutter-1kg.html?view=ppc&amp;pid=2973&amp;gclid=EAIaIQobChMIq-HCkcCq5QIVmuJ3Ch3vpgqpEAQYBCABEgIqFfD_BwE</t>
  </si>
  <si>
    <t>und feingemahlen mit dem Öl</t>
  </si>
  <si>
    <t>Kalkulation andere Rezepte:</t>
  </si>
  <si>
    <t>Pistaziencreme</t>
  </si>
  <si>
    <t>Quelle: Maison Bremant</t>
  </si>
  <si>
    <t>https://www.mb-1830.com/en/epiceries-sucrees/douceurs/supreme-de-pistache-220g</t>
  </si>
  <si>
    <t>Olivenöl</t>
  </si>
  <si>
    <t>https://www.naehrwertrechner.de/naehrwerte/S580011/Schokolade+wei%C3%9F</t>
  </si>
  <si>
    <t>Weiße Schokolade</t>
  </si>
  <si>
    <t>https://www.naehrwertrechner.de/naehrwerte/Q120000/Oliven%C3%B6l</t>
  </si>
  <si>
    <t>Anteil</t>
  </si>
  <si>
    <t>https://www.rezeptwelt.de/saucendipsbrotaufstriche-rezepte/nadines-crema-di-pistacchi-alla-siciliana-pistaziencreme/ewtzl7mv-e375a-129037-cfcd2-shyi4ne9</t>
  </si>
  <si>
    <t>Quelle: Nadine's Pistaziencreme</t>
  </si>
  <si>
    <t>http://www.nialatea.at/thermomix-thursday-42/</t>
  </si>
  <si>
    <t>Quelle: Nia Latea</t>
  </si>
  <si>
    <t>Kondensmilch, ungezuckert, 10%</t>
  </si>
  <si>
    <t>https://www.naehrwertrechner.de/naehrwerte/M182511/Kondensmilch+10+%25+Fett</t>
  </si>
  <si>
    <t>Nussnougatcreme</t>
  </si>
  <si>
    <t>Noch nicht getestet</t>
  </si>
  <si>
    <t>https://www.naehrwertrechner.de/naehrwerte/S530000/Milchschokolade</t>
  </si>
  <si>
    <t>Vollmilch-Schokolade</t>
  </si>
  <si>
    <t>Pistaziencreme Kry</t>
  </si>
  <si>
    <r>
      <rPr>
        <b/>
        <sz val="11"/>
        <color theme="1"/>
        <rFont val="Calibri"/>
        <family val="2"/>
        <scheme val="minor"/>
      </rPr>
      <t>Bemerkung Kry:</t>
    </r>
    <r>
      <rPr>
        <sz val="11"/>
        <color theme="1"/>
        <rFont val="Calibri"/>
        <family val="2"/>
        <scheme val="minor"/>
      </rPr>
      <t xml:space="preserve"> 
Selbst gemischt unnd getestet! Sehr lecker!</t>
    </r>
  </si>
  <si>
    <t>und feingemahlen mit dem Öl, Zucker und Milchpulver</t>
  </si>
  <si>
    <t xml:space="preserve">Eigene Kreation: </t>
  </si>
  <si>
    <t>Himbeerstrudel-Sahneeis (Himbeeranteil)</t>
  </si>
  <si>
    <t>Himbeerstrudel-Sahneeis (Sahneanteil)</t>
  </si>
  <si>
    <r>
      <rPr>
        <b/>
        <sz val="11"/>
        <color theme="1"/>
        <rFont val="Calibri"/>
        <family val="2"/>
        <scheme val="minor"/>
      </rPr>
      <t>Bemerkung Kry:</t>
    </r>
    <r>
      <rPr>
        <sz val="11"/>
        <color theme="1"/>
        <rFont val="Calibri"/>
        <family val="2"/>
        <scheme val="minor"/>
      </rPr>
      <t xml:space="preserve"> 
Sehr sahnig, man könnte sogar noch etwas weniger Sahne und etwas mehr Milch verwenden</t>
    </r>
  </si>
  <si>
    <r>
      <rPr>
        <b/>
        <sz val="11"/>
        <color theme="1"/>
        <rFont val="Calibri"/>
        <family val="2"/>
        <scheme val="minor"/>
      </rPr>
      <t>Bemerkung Kry:</t>
    </r>
    <r>
      <rPr>
        <sz val="11"/>
        <color theme="1"/>
        <rFont val="Calibri"/>
        <family val="2"/>
        <scheme val="minor"/>
      </rPr>
      <t xml:space="preserve"> 
In Wirklichkeit ist etwas mehr Wasser drin, weil von den Himbeeren ja noch die Kerne abgezogen werden müssen!</t>
    </r>
  </si>
  <si>
    <t xml:space="preserve">Erdbeer-Sahneeis </t>
  </si>
  <si>
    <r>
      <rPr>
        <b/>
        <sz val="11"/>
        <color theme="1"/>
        <rFont val="Calibri"/>
        <family val="2"/>
        <scheme val="minor"/>
      </rPr>
      <t>Bemerkung Kry:</t>
    </r>
    <r>
      <rPr>
        <sz val="11"/>
        <color theme="1"/>
        <rFont val="Calibri"/>
        <family val="2"/>
        <scheme val="minor"/>
      </rPr>
      <t xml:space="preserve"> 
Sehr sahnig und lecker! Nicht fettig.</t>
    </r>
  </si>
  <si>
    <t>Aprikosen-Sahneeis</t>
  </si>
  <si>
    <t>Aprikosen-Orangen-Fruchteis</t>
  </si>
  <si>
    <t>Ananas, frisch</t>
  </si>
  <si>
    <t>https://www.eis-machen.de/2012/06/eis-rezept-ananas-sahne-eis-mit-frischer-ananas-ohne-ei/</t>
  </si>
  <si>
    <t>ohne Schale und Strunk</t>
  </si>
  <si>
    <t>https://www.naehrwertrechner.de/naehrwerte/F501111/Ananas+frisch</t>
  </si>
  <si>
    <t>Ananas-Sahneeis</t>
  </si>
  <si>
    <t>Zitroneneis</t>
  </si>
  <si>
    <r>
      <rPr>
        <b/>
        <sz val="11"/>
        <color theme="1"/>
        <rFont val="Calibri"/>
        <family val="2"/>
        <scheme val="minor"/>
      </rPr>
      <t>Bemerkung Kry:</t>
    </r>
    <r>
      <rPr>
        <sz val="11"/>
        <color theme="1"/>
        <rFont val="Calibri"/>
        <family val="2"/>
        <scheme val="minor"/>
      </rPr>
      <t xml:space="preserve"> 
Sehr lecker und duftig!</t>
    </r>
  </si>
  <si>
    <t>frisch gepresst &amp; gesiebt, keine Segmenthäutchen!</t>
  </si>
  <si>
    <r>
      <rPr>
        <b/>
        <sz val="11"/>
        <color theme="1"/>
        <rFont val="Calibri"/>
        <family val="2"/>
        <scheme val="minor"/>
      </rPr>
      <t>Bemerkung Kry:</t>
    </r>
    <r>
      <rPr>
        <sz val="11"/>
        <color theme="1"/>
        <rFont val="Calibri"/>
        <family val="2"/>
        <scheme val="minor"/>
      </rPr>
      <t xml:space="preserve"> 
Ist vermutlich nicht die richtige Mischung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</si>
</sst>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quot;g&quot;"/>
    <numFmt numFmtId="166" formatCode="0.0%"/>
  </numFmts>
  <fonts count="18" x14ac:knownFonts="1">
    <font>
      <sz val="11"/>
      <color theme="1"/>
      <name val="Calibri"/>
      <family val="2"/>
      <scheme val="minor"/>
    </font>
    <font>
      <b/>
      <sz val="11"/>
      <color theme="1"/>
      <name val="Calibri"/>
      <family val="2"/>
      <scheme val="minor"/>
    </font>
    <font>
      <b/>
      <sz val="11"/>
      <color rgb="FF0070C0"/>
      <name val="Calibri"/>
      <family val="2"/>
      <scheme val="minor"/>
    </font>
    <font>
      <b/>
      <sz val="14"/>
      <color theme="0"/>
      <name val="Calibri"/>
      <family val="2"/>
      <scheme val="minor"/>
    </font>
    <font>
      <sz val="14"/>
      <color theme="0"/>
      <name val="Calibri"/>
      <family val="2"/>
      <scheme val="minor"/>
    </font>
    <font>
      <b/>
      <sz val="22"/>
      <color rgb="FF0070C0"/>
      <name val="Calibri"/>
      <family val="2"/>
      <scheme val="minor"/>
    </font>
    <font>
      <sz val="8"/>
      <color rgb="FF444444"/>
      <name val="Arial"/>
      <family val="2"/>
    </font>
    <font>
      <sz val="11"/>
      <color rgb="FF404040"/>
      <name val="Calibri"/>
      <family val="2"/>
      <scheme val="minor"/>
    </font>
    <font>
      <b/>
      <sz val="11"/>
      <color rgb="FF404040"/>
      <name val="Calibri"/>
      <family val="2"/>
      <scheme val="minor"/>
    </font>
    <font>
      <sz val="10"/>
      <color rgb="FF444444"/>
      <name val="Arial"/>
      <family val="2"/>
    </font>
    <font>
      <sz val="11"/>
      <color theme="1"/>
      <name val="Calibri"/>
      <family val="2"/>
      <scheme val="minor"/>
    </font>
    <font>
      <b/>
      <sz val="11"/>
      <color theme="0"/>
      <name val="Calibri"/>
      <family val="2"/>
      <scheme val="minor"/>
    </font>
    <font>
      <b/>
      <sz val="12"/>
      <color theme="1"/>
      <name val="Calibri"/>
      <family val="2"/>
      <scheme val="minor"/>
    </font>
    <font>
      <u/>
      <sz val="11"/>
      <color theme="10"/>
      <name val="Calibri"/>
      <family val="2"/>
      <scheme val="minor"/>
    </font>
    <font>
      <b/>
      <sz val="14"/>
      <color rgb="FF0070C0"/>
      <name val="Calibri"/>
      <family val="2"/>
      <scheme val="minor"/>
    </font>
    <font>
      <b/>
      <sz val="14"/>
      <color rgb="FF00B050"/>
      <name val="Calibri"/>
      <family val="2"/>
      <scheme val="minor"/>
    </font>
    <font>
      <b/>
      <sz val="14"/>
      <color rgb="FFFF0000"/>
      <name val="Calibri"/>
      <family val="2"/>
      <scheme val="minor"/>
    </font>
    <font>
      <b/>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7" tint="0.79998168889431442"/>
        <bgColor indexed="64"/>
      </patternFill>
    </fill>
  </fills>
  <borders count="9">
    <border>
      <left/>
      <right/>
      <top/>
      <bottom/>
      <diagonal/>
    </border>
    <border>
      <left style="medium">
        <color theme="7" tint="-0.24994659260841701"/>
      </left>
      <right/>
      <top style="medium">
        <color theme="7" tint="-0.24994659260841701"/>
      </top>
      <bottom/>
      <diagonal/>
    </border>
    <border>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bottom/>
      <diagonal/>
    </border>
    <border>
      <left/>
      <right style="medium">
        <color theme="7" tint="-0.24994659260841701"/>
      </right>
      <top/>
      <bottom/>
      <diagonal/>
    </border>
    <border>
      <left style="medium">
        <color theme="7" tint="-0.24994659260841701"/>
      </left>
      <right/>
      <top/>
      <bottom style="medium">
        <color theme="7" tint="-0.24994659260841701"/>
      </bottom>
      <diagonal/>
    </border>
    <border>
      <left/>
      <right/>
      <top/>
      <bottom style="medium">
        <color theme="7" tint="-0.24994659260841701"/>
      </bottom>
      <diagonal/>
    </border>
    <border>
      <left/>
      <right style="medium">
        <color theme="7" tint="-0.24994659260841701"/>
      </right>
      <top/>
      <bottom style="medium">
        <color theme="7" tint="-0.24994659260841701"/>
      </bottom>
      <diagonal/>
    </border>
  </borders>
  <cellStyleXfs count="3">
    <xf numFmtId="0" fontId="0" fillId="0" borderId="0"/>
    <xf numFmtId="9" fontId="10" fillId="0" borderId="0" applyFont="0" applyFill="0" applyBorder="0" applyAlignment="0" applyProtection="0"/>
    <xf numFmtId="0" fontId="13" fillId="0" borderId="0" applyNumberFormat="0" applyFill="0" applyBorder="0" applyAlignment="0" applyProtection="0"/>
  </cellStyleXfs>
  <cellXfs count="125">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left"/>
    </xf>
    <xf numFmtId="0" fontId="0" fillId="0" borderId="0" xfId="0" applyFill="1"/>
    <xf numFmtId="0" fontId="1" fillId="0" borderId="0" xfId="0" applyFont="1" applyFill="1"/>
    <xf numFmtId="164" fontId="0" fillId="0" borderId="0" xfId="0" applyNumberFormat="1" applyAlignment="1">
      <alignment horizontal="center"/>
    </xf>
    <xf numFmtId="0" fontId="3" fillId="3" borderId="0" xfId="0" applyFont="1" applyFill="1"/>
    <xf numFmtId="0" fontId="4" fillId="3" borderId="0" xfId="0" applyFont="1" applyFill="1"/>
    <xf numFmtId="0" fontId="4" fillId="3" borderId="0" xfId="0" applyFont="1" applyFill="1" applyAlignment="1">
      <alignment horizontal="center"/>
    </xf>
    <xf numFmtId="0" fontId="5" fillId="0" borderId="0" xfId="0" applyFont="1" applyAlignment="1">
      <alignment horizontal="left"/>
    </xf>
    <xf numFmtId="14" fontId="0" fillId="0" borderId="0" xfId="0" applyNumberFormat="1"/>
    <xf numFmtId="0" fontId="3" fillId="4" borderId="0" xfId="0" applyFont="1" applyFill="1"/>
    <xf numFmtId="0" fontId="1" fillId="6" borderId="0" xfId="0" applyFont="1" applyFill="1" applyAlignment="1">
      <alignment horizontal="left"/>
    </xf>
    <xf numFmtId="0" fontId="1" fillId="6" borderId="0" xfId="0" applyFont="1" applyFill="1"/>
    <xf numFmtId="0" fontId="1" fillId="6" borderId="0" xfId="0" applyFont="1" applyFill="1" applyAlignment="1">
      <alignment horizontal="center"/>
    </xf>
    <xf numFmtId="164" fontId="1" fillId="6" borderId="0" xfId="0" applyNumberFormat="1" applyFont="1" applyFill="1" applyAlignment="1">
      <alignment horizontal="center"/>
    </xf>
    <xf numFmtId="0" fontId="6" fillId="0" borderId="0" xfId="0" applyFont="1"/>
    <xf numFmtId="0" fontId="0" fillId="0" borderId="0" xfId="0" applyFont="1" applyAlignment="1">
      <alignment horizontal="center"/>
    </xf>
    <xf numFmtId="0" fontId="0" fillId="0" borderId="0" xfId="0" applyFont="1"/>
    <xf numFmtId="0" fontId="0" fillId="4" borderId="0" xfId="0" applyFont="1" applyFill="1" applyAlignment="1">
      <alignment horizontal="center"/>
    </xf>
    <xf numFmtId="0" fontId="0" fillId="4" borderId="0" xfId="0" applyFont="1" applyFill="1"/>
    <xf numFmtId="0" fontId="7" fillId="0" borderId="0" xfId="0" applyFont="1"/>
    <xf numFmtId="0" fontId="8" fillId="2" borderId="0" xfId="0" applyFont="1" applyFill="1" applyAlignment="1">
      <alignment horizontal="center"/>
    </xf>
    <xf numFmtId="165" fontId="0" fillId="0" borderId="0" xfId="0" applyNumberFormat="1" applyFont="1" applyAlignment="1">
      <alignment horizontal="center"/>
    </xf>
    <xf numFmtId="0" fontId="13" fillId="0" borderId="0" xfId="2"/>
    <xf numFmtId="0" fontId="13" fillId="0" borderId="0" xfId="2" applyAlignment="1">
      <alignment wrapText="1"/>
    </xf>
    <xf numFmtId="0" fontId="5" fillId="0" borderId="0" xfId="0" applyFont="1" applyAlignment="1">
      <alignment horizontal="left" vertical="center"/>
    </xf>
    <xf numFmtId="0" fontId="0" fillId="0" borderId="0" xfId="0" applyFont="1" applyAlignment="1">
      <alignment horizontal="center" vertical="center"/>
    </xf>
    <xf numFmtId="1" fontId="0" fillId="0" borderId="0" xfId="1"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1" fontId="1" fillId="0" borderId="0" xfId="1" applyNumberFormat="1" applyFont="1" applyAlignment="1">
      <alignment horizontal="center" vertical="center"/>
    </xf>
    <xf numFmtId="0" fontId="1" fillId="0" borderId="0" xfId="0" applyFont="1" applyAlignment="1">
      <alignment horizontal="center" vertical="center" wrapText="1"/>
    </xf>
    <xf numFmtId="0" fontId="12" fillId="8" borderId="0" xfId="0" applyFont="1" applyFill="1" applyAlignment="1">
      <alignment vertical="center"/>
    </xf>
    <xf numFmtId="0" fontId="12" fillId="8" borderId="0" xfId="0" applyFont="1" applyFill="1" applyAlignment="1">
      <alignment horizontal="center" vertical="center"/>
    </xf>
    <xf numFmtId="0" fontId="1" fillId="2" borderId="0" xfId="0" applyFont="1" applyFill="1" applyAlignment="1">
      <alignment vertical="center"/>
    </xf>
    <xf numFmtId="10" fontId="1" fillId="2" borderId="0" xfId="0" applyNumberFormat="1" applyFont="1" applyFill="1" applyAlignment="1">
      <alignment horizontal="center" vertical="center"/>
    </xf>
    <xf numFmtId="1" fontId="12" fillId="8" borderId="0" xfId="1" applyNumberFormat="1" applyFont="1" applyFill="1" applyAlignment="1">
      <alignment horizontal="center" vertical="center"/>
    </xf>
    <xf numFmtId="0" fontId="12" fillId="8" borderId="0" xfId="0" applyFont="1" applyFill="1" applyAlignment="1">
      <alignment horizontal="center" vertical="center" wrapText="1"/>
    </xf>
    <xf numFmtId="0" fontId="2" fillId="0" borderId="0" xfId="0" applyFont="1" applyAlignment="1">
      <alignment vertical="center"/>
    </xf>
    <xf numFmtId="166"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3" fillId="0" borderId="0" xfId="2" applyAlignment="1">
      <alignment vertical="center" wrapText="1"/>
    </xf>
    <xf numFmtId="0" fontId="0" fillId="0" borderId="0" xfId="0" applyAlignment="1">
      <alignment horizontal="left" vertical="center" wrapText="1"/>
    </xf>
    <xf numFmtId="9" fontId="0" fillId="0" borderId="0" xfId="1"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1" fillId="0" borderId="0" xfId="0" applyFont="1" applyAlignment="1">
      <alignment vertical="center" wrapText="1"/>
    </xf>
    <xf numFmtId="0" fontId="12" fillId="8" borderId="0" xfId="0" applyFont="1" applyFill="1" applyAlignment="1">
      <alignment vertical="center" wrapText="1"/>
    </xf>
    <xf numFmtId="0" fontId="0" fillId="0" borderId="0" xfId="0" applyAlignment="1">
      <alignment vertical="center" wrapText="1"/>
    </xf>
    <xf numFmtId="0" fontId="13" fillId="0" borderId="0" xfId="2" applyAlignment="1">
      <alignment vertical="center"/>
    </xf>
    <xf numFmtId="0" fontId="0" fillId="0" borderId="0" xfId="0" applyFill="1" applyAlignment="1">
      <alignment horizontal="center" vertical="center"/>
    </xf>
    <xf numFmtId="14" fontId="0" fillId="0" borderId="0" xfId="0" applyNumberFormat="1" applyAlignment="1">
      <alignment vertical="center"/>
    </xf>
    <xf numFmtId="0" fontId="3" fillId="5" borderId="0" xfId="0" applyFont="1" applyFill="1" applyAlignment="1">
      <alignment vertical="center"/>
    </xf>
    <xf numFmtId="0" fontId="4" fillId="5" borderId="0" xfId="0" applyFont="1" applyFill="1" applyAlignment="1">
      <alignment vertical="center"/>
    </xf>
    <xf numFmtId="0" fontId="4" fillId="5" borderId="0" xfId="0" applyFont="1" applyFill="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center" vertical="center"/>
    </xf>
    <xf numFmtId="0" fontId="1" fillId="2" borderId="0" xfId="0" applyFont="1" applyFill="1" applyAlignment="1">
      <alignment horizontal="center" vertical="center"/>
    </xf>
    <xf numFmtId="0" fontId="11" fillId="7" borderId="0" xfId="0" applyFont="1" applyFill="1" applyAlignment="1">
      <alignment horizontal="center" vertical="center"/>
    </xf>
    <xf numFmtId="0" fontId="11" fillId="7" borderId="0" xfId="0" applyFont="1" applyFill="1" applyAlignment="1">
      <alignment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1" fontId="1" fillId="2" borderId="0" xfId="0" applyNumberFormat="1" applyFont="1" applyFill="1" applyAlignment="1">
      <alignment horizontal="center" vertical="center"/>
    </xf>
    <xf numFmtId="1" fontId="11" fillId="7" borderId="0" xfId="0" applyNumberFormat="1" applyFont="1" applyFill="1" applyAlignment="1">
      <alignment horizontal="center" vertical="center"/>
    </xf>
    <xf numFmtId="166" fontId="0" fillId="0" borderId="0" xfId="1" applyNumberFormat="1" applyFont="1" applyFill="1" applyAlignment="1">
      <alignment horizontal="center" vertical="center"/>
    </xf>
    <xf numFmtId="1" fontId="0" fillId="0" borderId="0" xfId="1" applyNumberFormat="1" applyFont="1" applyFill="1" applyAlignment="1">
      <alignment horizontal="center" vertical="center"/>
    </xf>
    <xf numFmtId="0" fontId="14" fillId="0" borderId="0" xfId="0" applyFont="1" applyAlignment="1">
      <alignment horizontal="left" vertical="center"/>
    </xf>
    <xf numFmtId="0" fontId="0" fillId="0" borderId="0" xfId="0"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horizontal="left" vertical="center"/>
    </xf>
    <xf numFmtId="0" fontId="15" fillId="0" borderId="0" xfId="0" applyFont="1" applyAlignment="1">
      <alignment vertical="center" wrapText="1"/>
    </xf>
    <xf numFmtId="0" fontId="11" fillId="7" borderId="0" xfId="0" applyFont="1" applyFill="1" applyAlignment="1">
      <alignment vertical="center" wrapText="1"/>
    </xf>
    <xf numFmtId="0" fontId="16" fillId="0" borderId="0" xfId="0" applyFont="1" applyAlignment="1">
      <alignment vertical="center" wrapText="1"/>
    </xf>
    <xf numFmtId="10" fontId="1" fillId="0" borderId="0" xfId="0" applyNumberFormat="1" applyFont="1" applyFill="1" applyAlignment="1">
      <alignment horizontal="center" vertical="center"/>
    </xf>
    <xf numFmtId="0" fontId="0" fillId="0" borderId="0" xfId="0" applyFill="1" applyAlignment="1">
      <alignment vertical="center" wrapText="1"/>
    </xf>
    <xf numFmtId="0" fontId="2" fillId="9" borderId="0" xfId="0" applyFont="1" applyFill="1" applyAlignment="1">
      <alignment vertical="center"/>
    </xf>
    <xf numFmtId="166" fontId="0" fillId="9" borderId="0" xfId="1" applyNumberFormat="1" applyFont="1" applyFill="1" applyAlignment="1">
      <alignment horizontal="center" vertical="center"/>
    </xf>
    <xf numFmtId="1" fontId="0" fillId="9" borderId="0" xfId="1" applyNumberFormat="1" applyFont="1" applyFill="1" applyAlignment="1">
      <alignment horizontal="center" vertical="center"/>
    </xf>
    <xf numFmtId="0" fontId="0" fillId="9" borderId="0" xfId="0" applyFill="1" applyAlignment="1">
      <alignment horizontal="center" vertical="center" wrapText="1"/>
    </xf>
    <xf numFmtId="0" fontId="0" fillId="9" borderId="0" xfId="0" applyFill="1" applyAlignment="1">
      <alignment vertical="center" wrapText="1"/>
    </xf>
    <xf numFmtId="0" fontId="0" fillId="9" borderId="0" xfId="0" applyFill="1" applyAlignment="1">
      <alignment vertical="center"/>
    </xf>
    <xf numFmtId="9" fontId="0" fillId="9" borderId="0" xfId="1" applyFont="1" applyFill="1" applyAlignment="1">
      <alignment horizontal="center" vertical="center"/>
    </xf>
    <xf numFmtId="0" fontId="0" fillId="0" borderId="0" xfId="0" applyAlignment="1">
      <alignment horizontal="left" vertical="center" wrapText="1"/>
    </xf>
    <xf numFmtId="0" fontId="17" fillId="0" borderId="0" xfId="2" applyFont="1" applyAlignment="1">
      <alignment vertical="center"/>
    </xf>
    <xf numFmtId="0" fontId="17" fillId="0" borderId="0" xfId="2" applyFont="1" applyAlignment="1">
      <alignment vertical="center" wrapText="1"/>
    </xf>
    <xf numFmtId="9" fontId="0" fillId="0" borderId="0" xfId="0" applyNumberFormat="1" applyAlignment="1">
      <alignment vertical="center"/>
    </xf>
    <xf numFmtId="14" fontId="1" fillId="0" borderId="0" xfId="0" applyNumberFormat="1" applyFont="1" applyAlignment="1">
      <alignment vertical="center"/>
    </xf>
    <xf numFmtId="9" fontId="1" fillId="0" borderId="0" xfId="1" applyFont="1" applyAlignment="1">
      <alignment horizontal="center" vertical="center"/>
    </xf>
    <xf numFmtId="0" fontId="0" fillId="0" borderId="0" xfId="0" applyAlignment="1">
      <alignment horizontal="left" vertical="center" wrapText="1"/>
    </xf>
    <xf numFmtId="0" fontId="4" fillId="5" borderId="0" xfId="0" applyFont="1" applyFill="1" applyAlignment="1">
      <alignment vertical="center" wrapText="1"/>
    </xf>
    <xf numFmtId="1" fontId="11" fillId="7" borderId="0" xfId="0" applyNumberFormat="1" applyFont="1" applyFill="1" applyAlignment="1">
      <alignment horizontal="center" vertical="center" wrapText="1"/>
    </xf>
    <xf numFmtId="0" fontId="0" fillId="0" borderId="0" xfId="0" quotePrefix="1" applyAlignment="1">
      <alignment vertical="center" wrapText="1"/>
    </xf>
    <xf numFmtId="1" fontId="0" fillId="0" borderId="0" xfId="0" applyNumberFormat="1" applyAlignment="1">
      <alignment horizontal="center" vertical="center"/>
    </xf>
    <xf numFmtId="9" fontId="11" fillId="7" borderId="0" xfId="1" applyFont="1" applyFill="1" applyAlignment="1">
      <alignment horizontal="center" vertical="center"/>
    </xf>
    <xf numFmtId="0" fontId="11" fillId="7" borderId="0" xfId="0" applyFont="1" applyFill="1" applyAlignment="1">
      <alignment horizontal="center" vertical="center" wrapText="1"/>
    </xf>
    <xf numFmtId="0" fontId="17" fillId="0" borderId="0" xfId="2" applyFont="1" applyAlignment="1">
      <alignment horizontal="center" vertical="center" wrapText="1"/>
    </xf>
    <xf numFmtId="0" fontId="4" fillId="3" borderId="0" xfId="0" applyFont="1" applyFill="1" applyAlignment="1">
      <alignment horizontal="center" vertical="center" wrapText="1"/>
    </xf>
    <xf numFmtId="0" fontId="15" fillId="0" borderId="0" xfId="0" applyFont="1" applyAlignment="1">
      <alignment horizontal="center" vertical="center" wrapText="1"/>
    </xf>
    <xf numFmtId="0" fontId="1" fillId="0" borderId="0" xfId="0" applyFont="1" applyFill="1" applyAlignment="1">
      <alignment horizontal="lef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center" wrapText="1"/>
    </xf>
    <xf numFmtId="14" fontId="1" fillId="0" borderId="0" xfId="0" applyNumberFormat="1" applyFont="1" applyAlignment="1">
      <alignment horizontal="center" vertical="center"/>
    </xf>
  </cellXfs>
  <cellStyles count="3">
    <cellStyle name="Link" xfId="2" builtinId="8"/>
    <cellStyle name="Prozent" xfId="1" builtinId="5"/>
    <cellStyle name="Standard" xfId="0" builtinId="0"/>
  </cellStyles>
  <dxfs count="342">
    <dxf>
      <fill>
        <patternFill>
          <bgColor rgb="FFFFFF99"/>
        </patternFill>
      </fill>
    </dxf>
    <dxf>
      <fill>
        <patternFill>
          <bgColor rgb="FFFFFF99"/>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s>
  <tableStyles count="0" defaultTableStyle="TableStyleMedium2" defaultPivotStyle="PivotStyleLight16"/>
  <colors>
    <mruColors>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pringlane.de/magazin/rezeptideen/cheesecake-frozen-joghurt/" TargetMode="External"/><Relationship Id="rId13" Type="http://schemas.openxmlformats.org/officeDocument/2006/relationships/hyperlink" Target="https://asianinspirations.com.au/recipes/egg-free-durian-ice-cream/" TargetMode="External"/><Relationship Id="rId3" Type="http://schemas.openxmlformats.org/officeDocument/2006/relationships/hyperlink" Target="http://zweifachzucker.blogspot.com/2012/07/speiseeis-trockemasse.html?q=eis" TargetMode="External"/><Relationship Id="rId7" Type="http://schemas.openxmlformats.org/officeDocument/2006/relationships/hyperlink" Target="https://www.springlane.de/magazin/rezeptideen/frozen-joghurt-mango-lassi/" TargetMode="External"/><Relationship Id="rId12" Type="http://schemas.openxmlformats.org/officeDocument/2006/relationships/hyperlink" Target="https://www.eis-machen.de/2011/06/eis-rezept-robs-himmliches-himbeereis-mit-oder-ohne-eismaschine/" TargetMode="External"/><Relationship Id="rId2" Type="http://schemas.openxmlformats.org/officeDocument/2006/relationships/hyperlink" Target="http://zweifachzucker.blogspot.com/2014/07/manna-eis-vanillerezeptur.html?q=tonkabohne" TargetMode="External"/><Relationship Id="rId1" Type="http://schemas.openxmlformats.org/officeDocument/2006/relationships/hyperlink" Target="http://zweifachzucker.blogspot.com/2014/07/manna-eis-vanillerezeptur.html?q=tonkabohne" TargetMode="External"/><Relationship Id="rId6" Type="http://schemas.openxmlformats.org/officeDocument/2006/relationships/hyperlink" Target="https://www.springlane.de/magazin/rezeptideen/frozen-joghurt-selber-machen/" TargetMode="External"/><Relationship Id="rId11" Type="http://schemas.openxmlformats.org/officeDocument/2006/relationships/hyperlink" Target="https://www.eis-machen.de/2014/09/eis-rezept-salziges-karamelleis-selbst-machen/" TargetMode="External"/><Relationship Id="rId5" Type="http://schemas.openxmlformats.org/officeDocument/2006/relationships/hyperlink" Target="http://www.shareliterature.de/" TargetMode="External"/><Relationship Id="rId15" Type="http://schemas.openxmlformats.org/officeDocument/2006/relationships/printerSettings" Target="../printerSettings/printerSettings1.bin"/><Relationship Id="rId10" Type="http://schemas.openxmlformats.org/officeDocument/2006/relationships/hyperlink" Target="https://www.springlane.de/magazin/rezeptideen/erdnusseis/" TargetMode="External"/><Relationship Id="rId4" Type="http://schemas.openxmlformats.org/officeDocument/2006/relationships/hyperlink" Target="http://www.hkierey.de/" TargetMode="External"/><Relationship Id="rId9" Type="http://schemas.openxmlformats.org/officeDocument/2006/relationships/hyperlink" Target="https://sallys-blog.de/schokoladeneis-diy-sehr-schokoladig-und-cremig.html" TargetMode="External"/><Relationship Id="rId14" Type="http://schemas.openxmlformats.org/officeDocument/2006/relationships/hyperlink" Target="https://www.eis-machen.de/2012/06/eis-rezept-ananas-sahne-eis-mit-frischer-ananas-ohne-e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kierey.de/" TargetMode="External"/><Relationship Id="rId2" Type="http://schemas.openxmlformats.org/officeDocument/2006/relationships/hyperlink" Target="https://www.eis-machen.de/2011/06/eis-rezept-mango-sorbet-mit-und-ohne-eismaschine-fertig/" TargetMode="External"/><Relationship Id="rId1" Type="http://schemas.openxmlformats.org/officeDocument/2006/relationships/hyperlink" Target="http://zweifachzucker.blogspot.com/2012/08/sorbet-oder-fruchteis.html?q=eis" TargetMode="External"/><Relationship Id="rId5" Type="http://schemas.openxmlformats.org/officeDocument/2006/relationships/printerSettings" Target="../printerSettings/printerSettings2.bin"/><Relationship Id="rId4" Type="http://schemas.openxmlformats.org/officeDocument/2006/relationships/hyperlink" Target="http://www.shareliterature.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b-1830.com/en/epiceries-sucrees/douceurs/supreme-de-pistache-220g" TargetMode="External"/><Relationship Id="rId2" Type="http://schemas.openxmlformats.org/officeDocument/2006/relationships/hyperlink" Target="http://www.shareliterature.de/" TargetMode="External"/><Relationship Id="rId1" Type="http://schemas.openxmlformats.org/officeDocument/2006/relationships/hyperlink" Target="http://www.hkierey.de/" TargetMode="External"/><Relationship Id="rId6" Type="http://schemas.openxmlformats.org/officeDocument/2006/relationships/printerSettings" Target="../printerSettings/printerSettings3.bin"/><Relationship Id="rId5" Type="http://schemas.openxmlformats.org/officeDocument/2006/relationships/hyperlink" Target="http://www.nialatea.at/thermomix-thursday-42/" TargetMode="External"/><Relationship Id="rId4" Type="http://schemas.openxmlformats.org/officeDocument/2006/relationships/hyperlink" Target="https://www.rezeptwelt.de/saucendipsbrotaufstriche-rezepte/nadines-crema-di-pistacchi-alla-siciliana-pistaziencreme/ewtzl7mv-e375a-129037-cfcd2-shyi4ne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aehrwertrechner.de/naehrwerte/Zitrone+Fruchtsaft/N%C3%A4hrwertampel/?menge=100" TargetMode="External"/><Relationship Id="rId18" Type="http://schemas.openxmlformats.org/officeDocument/2006/relationships/hyperlink" Target="https://www.naehrwertrechner.de/naehrwerte/Kirschen/" TargetMode="External"/><Relationship Id="rId26" Type="http://schemas.openxmlformats.org/officeDocument/2006/relationships/hyperlink" Target="https://www.naehrwertrechner.de/naehrwerte/Apfel/" TargetMode="External"/><Relationship Id="rId39" Type="http://schemas.openxmlformats.org/officeDocument/2006/relationships/hyperlink" Target="https://www.naehrwertrechner.de/naehrwerte/Eier/" TargetMode="External"/><Relationship Id="rId3" Type="http://schemas.openxmlformats.org/officeDocument/2006/relationships/hyperlink" Target="https://www.naehrwertrechner.de/naehrwerte/Schlagsahne+30+%25+Fett/" TargetMode="External"/><Relationship Id="rId21" Type="http://schemas.openxmlformats.org/officeDocument/2006/relationships/hyperlink" Target="https://www.naehrwertrechner.de/naehrwerte/Zitronenschale/" TargetMode="External"/><Relationship Id="rId34" Type="http://schemas.openxmlformats.org/officeDocument/2006/relationships/hyperlink" Target="https://www.naehrwertrechner.de/naehrwerte/Limette+Fruchtsaft/" TargetMode="External"/><Relationship Id="rId42" Type="http://schemas.openxmlformats.org/officeDocument/2006/relationships/hyperlink" Target="https://www.naehrwertrechner.de/naehrwerte/Q510000/Erdnussbutter%2C+-mus" TargetMode="External"/><Relationship Id="rId47" Type="http://schemas.openxmlformats.org/officeDocument/2006/relationships/hyperlink" Target="https://www.naehrwertrechner.de/naehrwerte/F840211/Sultaninen" TargetMode="External"/><Relationship Id="rId50" Type="http://schemas.openxmlformats.org/officeDocument/2006/relationships/hyperlink" Target="https://www.naehrwertrechner.de/naehrwerte/S580011/Schokolade+wei%C3%9F" TargetMode="External"/><Relationship Id="rId7" Type="http://schemas.openxmlformats.org/officeDocument/2006/relationships/hyperlink" Target="https://www.naehrwertrechner.de/naehrwerte/Honig/" TargetMode="External"/><Relationship Id="rId12" Type="http://schemas.openxmlformats.org/officeDocument/2006/relationships/hyperlink" Target="https://www.fettrechner.de/kalorien/Sanatura/Inulin/50455?suchbegriff=inulin" TargetMode="External"/><Relationship Id="rId17" Type="http://schemas.openxmlformats.org/officeDocument/2006/relationships/hyperlink" Target="https://www.naehrwertrechner.de/naehrwerte/Mango+frisch/" TargetMode="External"/><Relationship Id="rId25" Type="http://schemas.openxmlformats.org/officeDocument/2006/relationships/hyperlink" Target="https://www.naehrwertrechner.de/naehrwerte/Orange+Fruchtsaft/" TargetMode="External"/><Relationship Id="rId33" Type="http://schemas.openxmlformats.org/officeDocument/2006/relationships/hyperlink" Target="https://www.naehrwertrechner.de/naehrwerte/Joghurt+10%25+Fett/" TargetMode="External"/><Relationship Id="rId38" Type="http://schemas.openxmlformats.org/officeDocument/2006/relationships/hyperlink" Target="https://www.naehrwertrechner.de/naehrwerte/Mandel+s%C3%BC%C3%9F+roh/" TargetMode="External"/><Relationship Id="rId46" Type="http://schemas.openxmlformats.org/officeDocument/2006/relationships/hyperlink" Target="http://www.ernaehrung.de/lebensmittel/de/F562100/Durian-roh.php" TargetMode="External"/><Relationship Id="rId2" Type="http://schemas.openxmlformats.org/officeDocument/2006/relationships/hyperlink" Target="https://www.naehrwertrechner.de/naehrwerte/Buttermilch/" TargetMode="External"/><Relationship Id="rId16" Type="http://schemas.openxmlformats.org/officeDocument/2006/relationships/hyperlink" Target="https://www.naehrwertrechner.de/naehrwerte/Himbeere+frisch/" TargetMode="External"/><Relationship Id="rId20" Type="http://schemas.openxmlformats.org/officeDocument/2006/relationships/hyperlink" Target="https://www.naehrwertrechner.de/naehrwerte/Salz/" TargetMode="External"/><Relationship Id="rId29" Type="http://schemas.openxmlformats.org/officeDocument/2006/relationships/hyperlink" Target="https://www.naehrwertrechner.de/naehrwerte/Nougat/" TargetMode="External"/><Relationship Id="rId41" Type="http://schemas.openxmlformats.org/officeDocument/2006/relationships/hyperlink" Target="https://www.naehrwertrechner.de/naehrwerte/H130600/Haselnuss+ger%C3%B6stet" TargetMode="External"/><Relationship Id="rId54" Type="http://schemas.openxmlformats.org/officeDocument/2006/relationships/printerSettings" Target="../printerSettings/printerSettings4.bin"/><Relationship Id="rId1" Type="http://schemas.openxmlformats.org/officeDocument/2006/relationships/hyperlink" Target="https://www.naehrwertrechner.de/naehrwerte/Kuhmilch/?menge=100" TargetMode="External"/><Relationship Id="rId6" Type="http://schemas.openxmlformats.org/officeDocument/2006/relationships/hyperlink" Target="https://www.naehrwertrechner.de/naehrwerte/Kakaopulver+stark+ent%C3%B6lt/" TargetMode="External"/><Relationship Id="rId11" Type="http://schemas.openxmlformats.org/officeDocument/2006/relationships/hyperlink" Target="https://www.naehrwertrechner.de/naehrwerte/Magermilchpulver/" TargetMode="External"/><Relationship Id="rId24" Type="http://schemas.openxmlformats.org/officeDocument/2006/relationships/hyperlink" Target="https://www.naehrwertrechner.de/naehrwerte/Orangenschale+gerieben/" TargetMode="External"/><Relationship Id="rId32" Type="http://schemas.openxmlformats.org/officeDocument/2006/relationships/hyperlink" Target="http://www.shareliterature.de/" TargetMode="External"/><Relationship Id="rId37" Type="http://schemas.openxmlformats.org/officeDocument/2006/relationships/hyperlink" Target="https://www.naehrwertrechner.de/naehrwerte/Butter/" TargetMode="External"/><Relationship Id="rId40" Type="http://schemas.openxmlformats.org/officeDocument/2006/relationships/hyperlink" Target="https://www.naehrwertrechner.de/naehrwerte/Aprikose+roh+mit+K%C3%BCchenabfall/" TargetMode="External"/><Relationship Id="rId45" Type="http://schemas.openxmlformats.org/officeDocument/2006/relationships/hyperlink" Target="https://www.naehrwertrechner.de/naehrwerte/Q320000/Sonnenblumen%C3%B6l" TargetMode="External"/><Relationship Id="rId53" Type="http://schemas.openxmlformats.org/officeDocument/2006/relationships/hyperlink" Target="https://www.naehrwertrechner.de/naehrwerte/F501111/Ananas+frisch" TargetMode="External"/><Relationship Id="rId5" Type="http://schemas.openxmlformats.org/officeDocument/2006/relationships/hyperlink" Target="https://www.naehrwertrechner.de/naehrwerte/Zucker+braun+Rohzucker/" TargetMode="External"/><Relationship Id="rId15" Type="http://schemas.openxmlformats.org/officeDocument/2006/relationships/hyperlink" Target="https://www.naehrwertrechner.de/naehrwerte/Heidelbeere+frisch/" TargetMode="External"/><Relationship Id="rId23" Type="http://schemas.openxmlformats.org/officeDocument/2006/relationships/hyperlink" Target="https://www.naehrwertrechner.de/naehrwerte/Orange%2C+Apfelsine/" TargetMode="External"/><Relationship Id="rId28" Type="http://schemas.openxmlformats.org/officeDocument/2006/relationships/hyperlink" Target="https://www.naehrwertrechner.de/naehrwerte/Halbbitter-Kuvert%C3%BCre/" TargetMode="External"/><Relationship Id="rId36" Type="http://schemas.openxmlformats.org/officeDocument/2006/relationships/hyperlink" Target="https://www.naehrwertrechner.de/naehrwerte/Kondensmilch+gezuckert+10+%25+Fett/" TargetMode="External"/><Relationship Id="rId49" Type="http://schemas.openxmlformats.org/officeDocument/2006/relationships/hyperlink" Target="https://www.bulkpowders.de/pistazienbutter-1kg.html?view=ppc&amp;pid=2973&amp;gclid=EAIaIQobChMIq-HCkcCq5QIVmuJ3Ch3vpgqpEAQYBCABEgIqFfD_BwE" TargetMode="External"/><Relationship Id="rId10" Type="http://schemas.openxmlformats.org/officeDocument/2006/relationships/hyperlink" Target="https://www.naehrwertrechner.de/naehrwerte/Glukosesirup+hell/" TargetMode="External"/><Relationship Id="rId19" Type="http://schemas.openxmlformats.org/officeDocument/2006/relationships/hyperlink" Target="https://www.naehrwertrechner.de/naehrwerte/H%C3%BChnerei+Eigelb+frisch/" TargetMode="External"/><Relationship Id="rId31" Type="http://schemas.openxmlformats.org/officeDocument/2006/relationships/hyperlink" Target="http://www.hkierey.de/" TargetMode="External"/><Relationship Id="rId44" Type="http://schemas.openxmlformats.org/officeDocument/2006/relationships/hyperlink" Target="https://www.naehrwertrechner.de/naehrwerte/M741611/Ricotta+Vollfettstufe" TargetMode="External"/><Relationship Id="rId52" Type="http://schemas.openxmlformats.org/officeDocument/2006/relationships/hyperlink" Target="https://www.naehrwertrechner.de/naehrwerte/S530000/Milchschokolade" TargetMode="External"/><Relationship Id="rId4" Type="http://schemas.openxmlformats.org/officeDocument/2006/relationships/hyperlink" Target="https://www.naehrwertrechner.de/naehrwerte/Zucker+wei%C3%9F/" TargetMode="External"/><Relationship Id="rId9" Type="http://schemas.openxmlformats.org/officeDocument/2006/relationships/hyperlink" Target="https://www.fettrechner.de/kalorien/M%C3%BCller%27s+M%C3%BChle/Traubenzucker/50341?suchbegriff=dextrose" TargetMode="External"/><Relationship Id="rId14" Type="http://schemas.openxmlformats.org/officeDocument/2006/relationships/hyperlink" Target="https://www.naehrwertrechner.de/naehrwerte/Banane/" TargetMode="External"/><Relationship Id="rId22" Type="http://schemas.openxmlformats.org/officeDocument/2006/relationships/hyperlink" Target="https://www.naehrwertrechner.de/naehrwerte/Vanilleschote/" TargetMode="External"/><Relationship Id="rId27" Type="http://schemas.openxmlformats.org/officeDocument/2006/relationships/hyperlink" Target="https://www.naehrwertrechner.de/naehrwerte/Ahornsirup/" TargetMode="External"/><Relationship Id="rId30" Type="http://schemas.openxmlformats.org/officeDocument/2006/relationships/hyperlink" Target="https://www.naehrwertrechner.de/naehrwerte/Sauerkirsche/" TargetMode="External"/><Relationship Id="rId35" Type="http://schemas.openxmlformats.org/officeDocument/2006/relationships/hyperlink" Target="https://www.naehrwertrechner.de/naehrwerte/Frischk%C3%A4se+Doppelrahmstufe/" TargetMode="External"/><Relationship Id="rId43" Type="http://schemas.openxmlformats.org/officeDocument/2006/relationships/hyperlink" Target="https://www.naehrwertrechner.de/naehrwerte/M741811/Ricotta+Doppelrahmstufe" TargetMode="External"/><Relationship Id="rId48" Type="http://schemas.openxmlformats.org/officeDocument/2006/relationships/hyperlink" Target="https://www.naehrwertrechner.de/naehrwerte/R218011/Zimt" TargetMode="External"/><Relationship Id="rId8" Type="http://schemas.openxmlformats.org/officeDocument/2006/relationships/hyperlink" Target="https://www.naehrwertrechner.de/naehrwerte/Erdbeere+frisch/" TargetMode="External"/><Relationship Id="rId51" Type="http://schemas.openxmlformats.org/officeDocument/2006/relationships/hyperlink" Target="https://www.naehrwertrechner.de/naehrwerte/M182511/Kondensmilch+10+%25+Fet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hareliterature.de/" TargetMode="External"/><Relationship Id="rId1" Type="http://schemas.openxmlformats.org/officeDocument/2006/relationships/hyperlink" Target="http://www.hkierey.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hareliterature.de/" TargetMode="External"/><Relationship Id="rId1" Type="http://schemas.openxmlformats.org/officeDocument/2006/relationships/hyperlink" Target="http://www.hkierey.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U681"/>
  <sheetViews>
    <sheetView tabSelected="1" topLeftCell="A202" zoomScaleNormal="100" workbookViewId="0">
      <selection activeCell="K220" sqref="K220"/>
    </sheetView>
  </sheetViews>
  <sheetFormatPr baseColWidth="10" defaultRowHeight="14.4" x14ac:dyDescent="0.3"/>
  <cols>
    <col min="1" max="1" width="5" style="51" customWidth="1"/>
    <col min="2" max="2" width="4.21875" style="55" customWidth="1"/>
    <col min="3" max="3" width="20.6640625" style="51" customWidth="1"/>
    <col min="4" max="4" width="11.5546875" style="55"/>
    <col min="5" max="5" width="5.21875" style="55" customWidth="1"/>
    <col min="6" max="6" width="11.5546875" style="78"/>
    <col min="7" max="7" width="7.44140625" style="51" customWidth="1"/>
    <col min="8" max="8" width="21.6640625" style="51" customWidth="1"/>
    <col min="9" max="9" width="10.5546875" style="51" customWidth="1"/>
    <col min="10" max="10" width="6.33203125" style="51" customWidth="1"/>
    <col min="11" max="11" width="31.21875" style="59" customWidth="1"/>
    <col min="12" max="12" width="11.33203125" style="55" customWidth="1"/>
    <col min="13" max="13" width="6.44140625" style="55" customWidth="1"/>
    <col min="14" max="17" width="11.5546875" style="51"/>
    <col min="18" max="18" width="4.21875" style="51" customWidth="1"/>
    <col min="19" max="19" width="24.109375" style="51" customWidth="1"/>
    <col min="20" max="20" width="10.77734375" style="51" customWidth="1"/>
    <col min="21" max="21" width="5" style="51" customWidth="1"/>
    <col min="22" max="16384" width="11.5546875" style="51"/>
  </cols>
  <sheetData>
    <row r="1" spans="1:21" ht="28.8" x14ac:dyDescent="0.3">
      <c r="A1" s="32" t="s">
        <v>49</v>
      </c>
      <c r="H1" s="37" t="s">
        <v>209</v>
      </c>
      <c r="I1" s="98" t="s">
        <v>205</v>
      </c>
      <c r="J1" s="37"/>
      <c r="K1" s="99" t="s">
        <v>206</v>
      </c>
      <c r="L1" s="84" t="s">
        <v>207</v>
      </c>
      <c r="M1" s="39"/>
      <c r="N1" s="37"/>
      <c r="U1" s="100"/>
    </row>
    <row r="2" spans="1:21" x14ac:dyDescent="0.3">
      <c r="A2" s="51" t="s">
        <v>208</v>
      </c>
      <c r="B2" s="48"/>
      <c r="D2" s="62">
        <v>43768</v>
      </c>
    </row>
    <row r="3" spans="1:21" s="80" customFormat="1" ht="18" x14ac:dyDescent="0.3">
      <c r="A3" s="79" t="s">
        <v>160</v>
      </c>
      <c r="D3" s="81"/>
      <c r="E3" s="81"/>
      <c r="K3" s="82"/>
      <c r="L3" s="81"/>
      <c r="M3" s="81"/>
    </row>
    <row r="5" spans="1:21" x14ac:dyDescent="0.3">
      <c r="B5" s="84" t="s">
        <v>158</v>
      </c>
      <c r="D5" s="30" t="s">
        <v>172</v>
      </c>
    </row>
    <row r="7" spans="1:21" ht="18.600000000000001" thickBot="1" x14ac:dyDescent="0.35">
      <c r="B7" s="77" t="s">
        <v>15</v>
      </c>
      <c r="F7" s="67" t="s">
        <v>79</v>
      </c>
      <c r="H7" s="77"/>
      <c r="K7" s="85" t="s">
        <v>139</v>
      </c>
      <c r="L7" s="67" t="s">
        <v>264</v>
      </c>
      <c r="M7" s="67">
        <v>0.9</v>
      </c>
    </row>
    <row r="8" spans="1:21" x14ac:dyDescent="0.3">
      <c r="B8" s="68" t="s">
        <v>9</v>
      </c>
      <c r="C8" s="44" t="s">
        <v>10</v>
      </c>
      <c r="D8" s="68" t="s">
        <v>11</v>
      </c>
      <c r="E8" s="68" t="s">
        <v>1</v>
      </c>
      <c r="F8" s="69" t="s">
        <v>81</v>
      </c>
      <c r="G8" s="70" t="s">
        <v>82</v>
      </c>
      <c r="H8" s="69" t="s">
        <v>83</v>
      </c>
      <c r="I8" s="70" t="s">
        <v>84</v>
      </c>
      <c r="J8" s="70" t="s">
        <v>80</v>
      </c>
      <c r="K8" s="86" t="s">
        <v>87</v>
      </c>
      <c r="L8" s="68" t="s">
        <v>11</v>
      </c>
      <c r="M8" s="68" t="s">
        <v>1</v>
      </c>
      <c r="N8" s="114" t="s">
        <v>268</v>
      </c>
      <c r="O8" s="115"/>
      <c r="P8" s="115"/>
      <c r="Q8" s="115"/>
      <c r="R8" s="116"/>
    </row>
    <row r="9" spans="1:21" x14ac:dyDescent="0.3">
      <c r="B9" s="55">
        <v>1</v>
      </c>
      <c r="C9" s="51" t="s">
        <v>39</v>
      </c>
      <c r="D9" s="55">
        <v>700</v>
      </c>
      <c r="E9" s="55" t="s">
        <v>1</v>
      </c>
      <c r="F9" s="61">
        <f>$D9*VLOOKUP($C9,Eisbilanzierung!$A:$F,2,FALSE)</f>
        <v>609</v>
      </c>
      <c r="G9" s="61">
        <f>$D9*VLOOKUP($C9,Eisbilanzierung!$A:$F,3,FALSE)</f>
        <v>33.6</v>
      </c>
      <c r="H9" s="61">
        <f>$D9*VLOOKUP($C9,Eisbilanzierung!$A:$F,4,FALSE)</f>
        <v>24.500000000000004</v>
      </c>
      <c r="I9" s="61">
        <f>$D9*VLOOKUP($C9,Eisbilanzierung!$A:$F,5,FALSE)</f>
        <v>91</v>
      </c>
      <c r="J9" s="61">
        <f>$D9*VLOOKUP($C9,Eisbilanzierung!$A:$F,6,FALSE)/100</f>
        <v>448</v>
      </c>
      <c r="L9" s="71">
        <f>$M7*D9</f>
        <v>630</v>
      </c>
      <c r="M9" s="71" t="str">
        <f>E9</f>
        <v>g</v>
      </c>
      <c r="N9" s="117"/>
      <c r="O9" s="118"/>
      <c r="P9" s="118"/>
      <c r="Q9" s="118"/>
      <c r="R9" s="119"/>
    </row>
    <row r="10" spans="1:21" x14ac:dyDescent="0.3">
      <c r="B10" s="55">
        <v>2</v>
      </c>
      <c r="C10" s="51" t="s">
        <v>115</v>
      </c>
      <c r="D10" s="55">
        <v>100</v>
      </c>
      <c r="E10" s="55" t="s">
        <v>1</v>
      </c>
      <c r="F10" s="61">
        <f>$D10*VLOOKUP($C10,Eisbilanzierung!$A:$F,2,FALSE)</f>
        <v>64</v>
      </c>
      <c r="G10" s="61">
        <f>$D10*VLOOKUP($C10,Eisbilanzierung!$A:$F,3,FALSE)</f>
        <v>3.2</v>
      </c>
      <c r="H10" s="61">
        <f>$D10*VLOOKUP($C10,Eisbilanzierung!$A:$F,4,FALSE)</f>
        <v>30</v>
      </c>
      <c r="I10" s="61">
        <f>$D10*VLOOKUP($C10,Eisbilanzierung!$A:$F,5,FALSE)</f>
        <v>36</v>
      </c>
      <c r="J10" s="61">
        <f>$D10*VLOOKUP($C10,Eisbilanzierung!$A:$F,6,FALSE)/100</f>
        <v>288</v>
      </c>
      <c r="L10" s="71">
        <f>$M7*D10</f>
        <v>90</v>
      </c>
      <c r="M10" s="71" t="str">
        <f t="shared" ref="M10:M17" si="0">E10</f>
        <v>g</v>
      </c>
      <c r="N10" s="117"/>
      <c r="O10" s="118"/>
      <c r="P10" s="118"/>
      <c r="Q10" s="118"/>
      <c r="R10" s="119"/>
    </row>
    <row r="11" spans="1:21" x14ac:dyDescent="0.3">
      <c r="B11" s="55">
        <v>3</v>
      </c>
      <c r="C11" s="51" t="s">
        <v>70</v>
      </c>
      <c r="D11" s="55">
        <v>160</v>
      </c>
      <c r="E11" s="55" t="s">
        <v>1</v>
      </c>
      <c r="F11" s="61">
        <f>$D11*VLOOKUP($C11,Eisbilanzierung!$A:$F,2,FALSE)</f>
        <v>0</v>
      </c>
      <c r="G11" s="61">
        <f>$D11*VLOOKUP($C11,Eisbilanzierung!$A:$F,3,FALSE)</f>
        <v>160</v>
      </c>
      <c r="H11" s="61">
        <f>$D11*VLOOKUP($C11,Eisbilanzierung!$A:$F,4,FALSE)</f>
        <v>0</v>
      </c>
      <c r="I11" s="61">
        <f>$D11*VLOOKUP($C11,Eisbilanzierung!$A:$F,5,FALSE)</f>
        <v>160</v>
      </c>
      <c r="J11" s="61">
        <f>$D11*VLOOKUP($C11,Eisbilanzierung!$A:$F,6,FALSE)/100</f>
        <v>648</v>
      </c>
      <c r="L11" s="71">
        <f>$M7*D11</f>
        <v>144</v>
      </c>
      <c r="M11" s="71" t="str">
        <f t="shared" si="0"/>
        <v>g</v>
      </c>
      <c r="N11" s="117"/>
      <c r="O11" s="118"/>
      <c r="P11" s="118"/>
      <c r="Q11" s="118"/>
      <c r="R11" s="119"/>
    </row>
    <row r="12" spans="1:21" x14ac:dyDescent="0.3">
      <c r="B12" s="55">
        <v>4</v>
      </c>
      <c r="C12" s="51" t="s">
        <v>3</v>
      </c>
      <c r="D12" s="55">
        <v>35</v>
      </c>
      <c r="E12" s="55" t="s">
        <v>1</v>
      </c>
      <c r="F12" s="61">
        <f>$D12*VLOOKUP($C12,Eisbilanzierung!$A:$F,2,FALSE)</f>
        <v>0</v>
      </c>
      <c r="G12" s="61">
        <f>$D12*VLOOKUP($C12,Eisbilanzierung!$A:$F,3,FALSE)</f>
        <v>32.024999999999999</v>
      </c>
      <c r="H12" s="61">
        <f>$D12*VLOOKUP($C12,Eisbilanzierung!$A:$F,4,FALSE)</f>
        <v>0</v>
      </c>
      <c r="I12" s="61">
        <f>$D12*VLOOKUP($C12,Eisbilanzierung!$A:$F,5,FALSE)</f>
        <v>35</v>
      </c>
      <c r="J12" s="61">
        <f>$D12*VLOOKUP($C12,Eisbilanzierung!$A:$F,6,FALSE)/100</f>
        <v>128.1</v>
      </c>
      <c r="L12" s="71">
        <f>$M7*D12</f>
        <v>31.5</v>
      </c>
      <c r="M12" s="71" t="str">
        <f t="shared" si="0"/>
        <v>g</v>
      </c>
      <c r="N12" s="117"/>
      <c r="O12" s="118"/>
      <c r="P12" s="118"/>
      <c r="Q12" s="118"/>
      <c r="R12" s="119"/>
    </row>
    <row r="13" spans="1:21" x14ac:dyDescent="0.3">
      <c r="B13" s="55">
        <v>5</v>
      </c>
      <c r="C13" s="51" t="s">
        <v>2</v>
      </c>
      <c r="D13" s="55">
        <v>16.5</v>
      </c>
      <c r="E13" s="55" t="s">
        <v>1</v>
      </c>
      <c r="F13" s="61">
        <f>$D13*VLOOKUP($C13,Eisbilanzierung!$A:$F,2,FALSE)</f>
        <v>0.33</v>
      </c>
      <c r="G13" s="61">
        <f>$D13*VLOOKUP($C13,Eisbilanzierung!$A:$F,3,FALSE)</f>
        <v>8.4975000000000005</v>
      </c>
      <c r="H13" s="61">
        <f>$D13*VLOOKUP($C13,Eisbilanzierung!$A:$F,4,FALSE)</f>
        <v>0.14849999999999999</v>
      </c>
      <c r="I13" s="61">
        <f>$D13*VLOOKUP($C13,Eisbilanzierung!$A:$F,5,FALSE)</f>
        <v>16.169999999999998</v>
      </c>
      <c r="J13" s="61">
        <f>$D13*VLOOKUP($C13,Eisbilanzierung!$A:$F,6,FALSE)/100</f>
        <v>60.72</v>
      </c>
      <c r="L13" s="71">
        <f>$M7*D13</f>
        <v>14.85</v>
      </c>
      <c r="M13" s="71" t="str">
        <f t="shared" si="0"/>
        <v>g</v>
      </c>
      <c r="N13" s="117"/>
      <c r="O13" s="118"/>
      <c r="P13" s="118"/>
      <c r="Q13" s="118"/>
      <c r="R13" s="119"/>
    </row>
    <row r="14" spans="1:21" x14ac:dyDescent="0.3">
      <c r="B14" s="55">
        <v>6</v>
      </c>
      <c r="C14" s="51" t="s">
        <v>0</v>
      </c>
      <c r="D14" s="71">
        <v>20</v>
      </c>
      <c r="E14" s="55" t="s">
        <v>1</v>
      </c>
      <c r="F14" s="61">
        <f>$D14*VLOOKUP($C14,Eisbilanzierung!$A:$F,2,FALSE)</f>
        <v>0</v>
      </c>
      <c r="G14" s="61">
        <f>$D14*VLOOKUP($C14,Eisbilanzierung!$A:$F,3,FALSE)</f>
        <v>0</v>
      </c>
      <c r="H14" s="61">
        <f>$D14*VLOOKUP($C14,Eisbilanzierung!$A:$F,4,FALSE)</f>
        <v>0</v>
      </c>
      <c r="I14" s="61">
        <f>$D14*VLOOKUP($C14,Eisbilanzierung!$A:$F,5,FALSE)</f>
        <v>20</v>
      </c>
      <c r="J14" s="61">
        <f>$D14*VLOOKUP($C14,Eisbilanzierung!$A:$F,6,FALSE)/100</f>
        <v>42</v>
      </c>
      <c r="L14" s="71">
        <f>$M7*D14</f>
        <v>18</v>
      </c>
      <c r="M14" s="71" t="str">
        <f t="shared" si="0"/>
        <v>g</v>
      </c>
      <c r="N14" s="117"/>
      <c r="O14" s="118"/>
      <c r="P14" s="118"/>
      <c r="Q14" s="118"/>
      <c r="R14" s="119"/>
    </row>
    <row r="15" spans="1:21" x14ac:dyDescent="0.3">
      <c r="B15" s="55">
        <v>7</v>
      </c>
      <c r="C15" s="51" t="s">
        <v>24</v>
      </c>
      <c r="D15" s="71">
        <v>30</v>
      </c>
      <c r="E15" s="55" t="s">
        <v>1</v>
      </c>
      <c r="F15" s="61">
        <f>$D15*VLOOKUP($C15,Eisbilanzierung!$A:$F,2,FALSE)</f>
        <v>0</v>
      </c>
      <c r="G15" s="61">
        <f>$D15*VLOOKUP($C15,Eisbilanzierung!$A:$F,3,FALSE)</f>
        <v>27.450000000000003</v>
      </c>
      <c r="H15" s="61">
        <f>$D15*VLOOKUP($C15,Eisbilanzierung!$A:$F,4,FALSE)</f>
        <v>0</v>
      </c>
      <c r="I15" s="61">
        <f>$D15*VLOOKUP($C15,Eisbilanzierung!$A:$F,5,FALSE)</f>
        <v>30</v>
      </c>
      <c r="J15" s="61">
        <f>$D15*VLOOKUP($C15,Eisbilanzierung!$A:$F,6,FALSE)/100</f>
        <v>109.8</v>
      </c>
      <c r="L15" s="71">
        <f>$M7*D15</f>
        <v>27</v>
      </c>
      <c r="M15" s="71" t="str">
        <f t="shared" si="0"/>
        <v>g</v>
      </c>
      <c r="N15" s="117"/>
      <c r="O15" s="118"/>
      <c r="P15" s="118"/>
      <c r="Q15" s="118"/>
      <c r="R15" s="119"/>
    </row>
    <row r="16" spans="1:21" x14ac:dyDescent="0.3">
      <c r="B16" s="55">
        <v>9</v>
      </c>
      <c r="C16" s="36" t="s">
        <v>74</v>
      </c>
      <c r="D16" s="71">
        <v>50</v>
      </c>
      <c r="E16" s="55" t="s">
        <v>1</v>
      </c>
      <c r="F16" s="61">
        <f>$D16*VLOOKUP($C16,Eisbilanzierung!$A:$F,2,FALSE)</f>
        <v>2.5</v>
      </c>
      <c r="G16" s="61">
        <f>$D16*VLOOKUP($C16,Eisbilanzierung!$A:$F,3,FALSE)</f>
        <v>0</v>
      </c>
      <c r="H16" s="61">
        <f>$D16*VLOOKUP($C16,Eisbilanzierung!$A:$F,4,FALSE)</f>
        <v>6</v>
      </c>
      <c r="I16" s="61">
        <f>$D16*VLOOKUP($C16,Eisbilanzierung!$A:$F,5,FALSE)</f>
        <v>47.5</v>
      </c>
      <c r="J16" s="61">
        <f>$D16*VLOOKUP($C16,Eisbilanzierung!$A:$F,6,FALSE)/100</f>
        <v>143</v>
      </c>
      <c r="L16" s="71">
        <f>$M7*D16</f>
        <v>45</v>
      </c>
      <c r="M16" s="71" t="str">
        <f t="shared" si="0"/>
        <v>g</v>
      </c>
      <c r="N16" s="117"/>
      <c r="O16" s="118"/>
      <c r="P16" s="118"/>
      <c r="Q16" s="118"/>
      <c r="R16" s="119"/>
    </row>
    <row r="17" spans="1:21" x14ac:dyDescent="0.3">
      <c r="B17" s="55">
        <v>10</v>
      </c>
      <c r="C17" s="51" t="s">
        <v>119</v>
      </c>
      <c r="D17" s="72">
        <v>0.04</v>
      </c>
      <c r="E17" s="55" t="s">
        <v>1</v>
      </c>
      <c r="F17" s="61">
        <f>$D17*VLOOKUP($C17,Eisbilanzierung!$A:$F,2,FALSE)</f>
        <v>4.0000000000000002E-4</v>
      </c>
      <c r="G17" s="61">
        <f>$D17*VLOOKUP($C17,Eisbilanzierung!$A:$F,3,FALSE)</f>
        <v>0</v>
      </c>
      <c r="H17" s="61">
        <f>$D17*VLOOKUP($C17,Eisbilanzierung!$A:$F,4,FALSE)</f>
        <v>0</v>
      </c>
      <c r="I17" s="61">
        <f>$D17*VLOOKUP($C17,Eisbilanzierung!$A:$F,5,FALSE)</f>
        <v>3.9600000000000003E-2</v>
      </c>
      <c r="J17" s="61">
        <f>$D17*VLOOKUP($C17,Eisbilanzierung!$A:$F,6,FALSE)/100</f>
        <v>0</v>
      </c>
      <c r="K17" s="51" t="s">
        <v>165</v>
      </c>
      <c r="L17" s="71">
        <f>$M7*D17</f>
        <v>3.6000000000000004E-2</v>
      </c>
      <c r="M17" s="71" t="str">
        <f t="shared" si="0"/>
        <v>g</v>
      </c>
      <c r="N17" s="117"/>
      <c r="O17" s="118"/>
      <c r="P17" s="118"/>
      <c r="Q17" s="118"/>
      <c r="R17" s="119"/>
    </row>
    <row r="18" spans="1:21" ht="15" thickBot="1" x14ac:dyDescent="0.35">
      <c r="B18" s="68"/>
      <c r="C18" s="44" t="s">
        <v>7</v>
      </c>
      <c r="D18" s="73">
        <f>SUM(D9:D17)</f>
        <v>1111.54</v>
      </c>
      <c r="E18" s="68" t="s">
        <v>1</v>
      </c>
      <c r="F18" s="74">
        <f>SUM(F9:F17)</f>
        <v>675.83040000000005</v>
      </c>
      <c r="G18" s="74">
        <f>SUM(G9:G17)</f>
        <v>264.77250000000004</v>
      </c>
      <c r="H18" s="74">
        <f>SUM(H9:H17)</f>
        <v>60.648499999999999</v>
      </c>
      <c r="I18" s="74">
        <f>SUM(I9:I17)</f>
        <v>435.70960000000002</v>
      </c>
      <c r="J18" s="74">
        <f>SUM(J9:J17)</f>
        <v>1867.62</v>
      </c>
      <c r="K18" s="86"/>
      <c r="L18" s="73">
        <f>SUM(L9:L17)</f>
        <v>1000.386</v>
      </c>
      <c r="M18" s="68" t="s">
        <v>1</v>
      </c>
      <c r="N18" s="120"/>
      <c r="O18" s="121"/>
      <c r="P18" s="121"/>
      <c r="Q18" s="121"/>
      <c r="R18" s="122"/>
    </row>
    <row r="19" spans="1:21" x14ac:dyDescent="0.3">
      <c r="C19" s="51" t="s">
        <v>113</v>
      </c>
      <c r="F19" s="75">
        <f>F18/$D18</f>
        <v>0.6080126671104954</v>
      </c>
      <c r="G19" s="75">
        <f t="shared" ref="G19:I19" si="1">G18/$D18</f>
        <v>0.23820330352483945</v>
      </c>
      <c r="H19" s="75">
        <f t="shared" si="1"/>
        <v>5.4562588840707485E-2</v>
      </c>
      <c r="I19" s="75">
        <f t="shared" si="1"/>
        <v>0.39198733288950466</v>
      </c>
      <c r="J19" s="76">
        <f>J18/$D18*100</f>
        <v>168.02094391564856</v>
      </c>
      <c r="K19" s="59" t="s">
        <v>222</v>
      </c>
    </row>
    <row r="20" spans="1:21" x14ac:dyDescent="0.3">
      <c r="C20" s="44" t="s">
        <v>58</v>
      </c>
      <c r="F20" s="45">
        <v>0.62</v>
      </c>
      <c r="G20" s="45">
        <v>0.18</v>
      </c>
      <c r="H20" s="45">
        <v>2.4500000000000001E-2</v>
      </c>
      <c r="I20" s="45">
        <v>0.35</v>
      </c>
    </row>
    <row r="21" spans="1:21" x14ac:dyDescent="0.3">
      <c r="C21" s="44" t="s">
        <v>59</v>
      </c>
      <c r="F21" s="45">
        <v>0.65</v>
      </c>
      <c r="G21" s="45">
        <v>0.21</v>
      </c>
      <c r="H21" s="45">
        <v>0.1</v>
      </c>
      <c r="I21" s="45">
        <v>0.38</v>
      </c>
    </row>
    <row r="23" spans="1:21" s="78" customFormat="1" ht="12.6" customHeight="1" x14ac:dyDescent="0.3">
      <c r="A23" s="51"/>
      <c r="B23" s="51"/>
      <c r="C23" s="51"/>
      <c r="D23" s="55"/>
      <c r="E23" s="55"/>
      <c r="G23" s="51"/>
      <c r="H23" s="51"/>
      <c r="I23" s="51"/>
      <c r="J23" s="51"/>
      <c r="K23" s="59"/>
      <c r="L23" s="55"/>
      <c r="M23" s="55"/>
      <c r="N23" s="51"/>
      <c r="O23" s="51"/>
      <c r="P23" s="51"/>
      <c r="Q23" s="51"/>
      <c r="R23" s="51"/>
      <c r="S23" s="51"/>
      <c r="T23" s="51"/>
      <c r="U23" s="51"/>
    </row>
    <row r="24" spans="1:21" s="78" customFormat="1" x14ac:dyDescent="0.3">
      <c r="A24" s="51"/>
      <c r="B24" s="51"/>
      <c r="C24" s="51" t="s">
        <v>265</v>
      </c>
      <c r="D24" s="55"/>
      <c r="E24" s="55"/>
      <c r="G24" s="51"/>
      <c r="H24" s="51"/>
      <c r="I24" s="51"/>
      <c r="J24" s="51"/>
      <c r="K24" s="59"/>
      <c r="L24" s="55"/>
      <c r="M24" s="55"/>
      <c r="N24" s="51"/>
      <c r="O24" s="51"/>
      <c r="P24" s="51"/>
      <c r="Q24" s="51"/>
      <c r="R24" s="51"/>
      <c r="S24" s="51"/>
      <c r="T24" s="51"/>
      <c r="U24" s="51"/>
    </row>
    <row r="25" spans="1:21" s="78" customFormat="1" x14ac:dyDescent="0.3">
      <c r="A25" s="51"/>
      <c r="B25" s="51"/>
      <c r="C25" s="51" t="s">
        <v>13</v>
      </c>
      <c r="D25" s="55"/>
      <c r="E25" s="55"/>
      <c r="G25" s="51"/>
      <c r="H25" s="51"/>
      <c r="I25" s="51"/>
      <c r="J25" s="51"/>
      <c r="K25" s="59"/>
      <c r="L25" s="55"/>
      <c r="M25" s="55"/>
      <c r="N25" s="51"/>
      <c r="O25" s="51"/>
      <c r="P25" s="51"/>
      <c r="Q25" s="51"/>
      <c r="R25" s="51"/>
      <c r="S25" s="51"/>
      <c r="T25" s="51"/>
      <c r="U25" s="51"/>
    </row>
    <row r="26" spans="1:21" s="78" customFormat="1" x14ac:dyDescent="0.3">
      <c r="A26" s="51"/>
      <c r="B26" s="51"/>
      <c r="C26" s="51" t="s">
        <v>266</v>
      </c>
      <c r="D26" s="55"/>
      <c r="E26" s="55"/>
      <c r="G26" s="51"/>
      <c r="H26" s="51"/>
      <c r="I26" s="51"/>
      <c r="J26" s="51"/>
      <c r="K26" s="59"/>
      <c r="L26" s="55"/>
      <c r="M26" s="55"/>
      <c r="N26" s="51"/>
      <c r="O26" s="51"/>
      <c r="P26" s="51"/>
      <c r="Q26" s="51"/>
      <c r="R26" s="51"/>
      <c r="S26" s="51"/>
      <c r="T26" s="51"/>
      <c r="U26" s="51"/>
    </row>
    <row r="27" spans="1:21" s="78" customFormat="1" x14ac:dyDescent="0.3">
      <c r="A27" s="51"/>
      <c r="B27" s="51"/>
      <c r="C27" s="51" t="s">
        <v>267</v>
      </c>
      <c r="D27" s="55"/>
      <c r="E27" s="55"/>
      <c r="G27" s="51"/>
      <c r="H27" s="51"/>
      <c r="I27" s="51"/>
      <c r="J27" s="51"/>
      <c r="K27" s="59"/>
      <c r="L27" s="55"/>
      <c r="M27" s="55"/>
      <c r="N27" s="51"/>
      <c r="O27" s="51"/>
      <c r="P27" s="51"/>
      <c r="Q27" s="51"/>
      <c r="R27" s="51"/>
      <c r="S27" s="51"/>
      <c r="T27" s="51"/>
      <c r="U27" s="51"/>
    </row>
    <row r="28" spans="1:21" s="78" customFormat="1" x14ac:dyDescent="0.3">
      <c r="A28" s="51"/>
      <c r="B28" s="51"/>
      <c r="C28" s="51"/>
      <c r="D28" s="55"/>
      <c r="E28" s="55"/>
      <c r="G28" s="51"/>
      <c r="H28" s="51"/>
      <c r="I28" s="51"/>
      <c r="J28" s="51"/>
      <c r="K28" s="59"/>
      <c r="L28" s="55"/>
      <c r="M28" s="55"/>
      <c r="N28" s="51"/>
      <c r="O28" s="51"/>
      <c r="P28" s="51"/>
      <c r="Q28" s="51"/>
      <c r="R28" s="51"/>
      <c r="S28" s="51"/>
      <c r="T28" s="51"/>
      <c r="U28" s="51"/>
    </row>
    <row r="29" spans="1:21" s="80" customFormat="1" ht="18" x14ac:dyDescent="0.3">
      <c r="A29" s="79" t="s">
        <v>278</v>
      </c>
      <c r="D29" s="81"/>
      <c r="E29" s="81"/>
      <c r="K29" s="82"/>
      <c r="L29" s="81"/>
      <c r="M29" s="81"/>
    </row>
    <row r="31" spans="1:21" x14ac:dyDescent="0.3">
      <c r="B31" s="84" t="s">
        <v>158</v>
      </c>
      <c r="D31" s="30" t="s">
        <v>279</v>
      </c>
    </row>
    <row r="33" spans="2:18" ht="18.600000000000001" thickBot="1" x14ac:dyDescent="0.35">
      <c r="B33" s="77" t="s">
        <v>278</v>
      </c>
      <c r="F33" s="67" t="s">
        <v>79</v>
      </c>
      <c r="H33" s="77"/>
      <c r="K33" s="87" t="s">
        <v>285</v>
      </c>
      <c r="L33" s="67" t="s">
        <v>264</v>
      </c>
      <c r="M33" s="67">
        <v>0.9</v>
      </c>
    </row>
    <row r="34" spans="2:18" x14ac:dyDescent="0.3">
      <c r="B34" s="68" t="s">
        <v>9</v>
      </c>
      <c r="C34" s="44" t="s">
        <v>10</v>
      </c>
      <c r="D34" s="68" t="s">
        <v>11</v>
      </c>
      <c r="E34" s="68" t="s">
        <v>1</v>
      </c>
      <c r="F34" s="69" t="s">
        <v>81</v>
      </c>
      <c r="G34" s="70" t="s">
        <v>82</v>
      </c>
      <c r="H34" s="69" t="s">
        <v>83</v>
      </c>
      <c r="I34" s="70" t="s">
        <v>84</v>
      </c>
      <c r="J34" s="70" t="s">
        <v>80</v>
      </c>
      <c r="K34" s="86" t="s">
        <v>87</v>
      </c>
      <c r="L34" s="68" t="s">
        <v>11</v>
      </c>
      <c r="M34" s="68" t="s">
        <v>1</v>
      </c>
      <c r="N34" s="114" t="s">
        <v>284</v>
      </c>
      <c r="O34" s="115"/>
      <c r="P34" s="115"/>
      <c r="Q34" s="115"/>
      <c r="R34" s="116"/>
    </row>
    <row r="35" spans="2:18" x14ac:dyDescent="0.3">
      <c r="B35" s="55">
        <v>1</v>
      </c>
      <c r="C35" s="51" t="s">
        <v>39</v>
      </c>
      <c r="D35" s="55">
        <v>400</v>
      </c>
      <c r="E35" s="55" t="s">
        <v>1</v>
      </c>
      <c r="F35" s="61">
        <f>$D35*VLOOKUP($C35,Eisbilanzierung!$A:$F,2,FALSE)</f>
        <v>348</v>
      </c>
      <c r="G35" s="61">
        <f>$D35*VLOOKUP($C35,Eisbilanzierung!$A:$F,3,FALSE)</f>
        <v>19.2</v>
      </c>
      <c r="H35" s="61">
        <f>$D35*VLOOKUP($C35,Eisbilanzierung!$A:$F,4,FALSE)</f>
        <v>14.000000000000002</v>
      </c>
      <c r="I35" s="61">
        <f>$D35*VLOOKUP($C35,Eisbilanzierung!$A:$F,5,FALSE)</f>
        <v>52</v>
      </c>
      <c r="J35" s="61">
        <f>$D35*VLOOKUP($C35,Eisbilanzierung!$A:$F,6,FALSE)/100</f>
        <v>256</v>
      </c>
      <c r="L35" s="71">
        <f>$M33*D35</f>
        <v>360</v>
      </c>
      <c r="M35" s="71" t="str">
        <f>E35</f>
        <v>g</v>
      </c>
      <c r="N35" s="117"/>
      <c r="O35" s="118"/>
      <c r="P35" s="118"/>
      <c r="Q35" s="118"/>
      <c r="R35" s="119"/>
    </row>
    <row r="36" spans="2:18" x14ac:dyDescent="0.3">
      <c r="B36" s="55">
        <v>2</v>
      </c>
      <c r="C36" s="51" t="s">
        <v>115</v>
      </c>
      <c r="D36" s="55">
        <v>200</v>
      </c>
      <c r="E36" s="55" t="s">
        <v>1</v>
      </c>
      <c r="F36" s="61">
        <f>$D36*VLOOKUP($C36,Eisbilanzierung!$A:$F,2,FALSE)</f>
        <v>128</v>
      </c>
      <c r="G36" s="61">
        <f>$D36*VLOOKUP($C36,Eisbilanzierung!$A:$F,3,FALSE)</f>
        <v>6.4</v>
      </c>
      <c r="H36" s="61">
        <f>$D36*VLOOKUP($C36,Eisbilanzierung!$A:$F,4,FALSE)</f>
        <v>60</v>
      </c>
      <c r="I36" s="61">
        <f>$D36*VLOOKUP($C36,Eisbilanzierung!$A:$F,5,FALSE)</f>
        <v>72</v>
      </c>
      <c r="J36" s="61">
        <f>$D36*VLOOKUP($C36,Eisbilanzierung!$A:$F,6,FALSE)/100</f>
        <v>576</v>
      </c>
      <c r="L36" s="71">
        <f>$M33*D36</f>
        <v>180</v>
      </c>
      <c r="M36" s="71" t="str">
        <f t="shared" ref="M36:M43" si="2">E36</f>
        <v>g</v>
      </c>
      <c r="N36" s="117"/>
      <c r="O36" s="118"/>
      <c r="P36" s="118"/>
      <c r="Q36" s="118"/>
      <c r="R36" s="119"/>
    </row>
    <row r="37" spans="2:18" x14ac:dyDescent="0.3">
      <c r="B37" s="55">
        <v>3</v>
      </c>
      <c r="C37" s="51" t="s">
        <v>70</v>
      </c>
      <c r="D37" s="55">
        <v>150</v>
      </c>
      <c r="E37" s="55" t="s">
        <v>1</v>
      </c>
      <c r="F37" s="61">
        <f>$D37*VLOOKUP($C37,Eisbilanzierung!$A:$F,2,FALSE)</f>
        <v>0</v>
      </c>
      <c r="G37" s="61">
        <f>$D37*VLOOKUP($C37,Eisbilanzierung!$A:$F,3,FALSE)</f>
        <v>150</v>
      </c>
      <c r="H37" s="61">
        <f>$D37*VLOOKUP($C37,Eisbilanzierung!$A:$F,4,FALSE)</f>
        <v>0</v>
      </c>
      <c r="I37" s="61">
        <f>$D37*VLOOKUP($C37,Eisbilanzierung!$A:$F,5,FALSE)</f>
        <v>150</v>
      </c>
      <c r="J37" s="61">
        <f>$D37*VLOOKUP($C37,Eisbilanzierung!$A:$F,6,FALSE)/100</f>
        <v>607.5</v>
      </c>
      <c r="L37" s="71">
        <f>$M33*D37</f>
        <v>135</v>
      </c>
      <c r="M37" s="71" t="str">
        <f t="shared" si="2"/>
        <v>g</v>
      </c>
      <c r="N37" s="117"/>
      <c r="O37" s="118"/>
      <c r="P37" s="118"/>
      <c r="Q37" s="118"/>
      <c r="R37" s="119"/>
    </row>
    <row r="38" spans="2:18" x14ac:dyDescent="0.3">
      <c r="B38" s="55">
        <v>4</v>
      </c>
      <c r="C38" s="51" t="s">
        <v>3</v>
      </c>
      <c r="D38" s="55">
        <v>0</v>
      </c>
      <c r="E38" s="55" t="s">
        <v>1</v>
      </c>
      <c r="F38" s="61">
        <f>$D38*VLOOKUP($C38,Eisbilanzierung!$A:$F,2,FALSE)</f>
        <v>0</v>
      </c>
      <c r="G38" s="61">
        <f>$D38*VLOOKUP($C38,Eisbilanzierung!$A:$F,3,FALSE)</f>
        <v>0</v>
      </c>
      <c r="H38" s="61">
        <f>$D38*VLOOKUP($C38,Eisbilanzierung!$A:$F,4,FALSE)</f>
        <v>0</v>
      </c>
      <c r="I38" s="61">
        <f>$D38*VLOOKUP($C38,Eisbilanzierung!$A:$F,5,FALSE)</f>
        <v>0</v>
      </c>
      <c r="J38" s="61">
        <f>$D38*VLOOKUP($C38,Eisbilanzierung!$A:$F,6,FALSE)/100</f>
        <v>0</v>
      </c>
      <c r="L38" s="71">
        <f>$M33*D38</f>
        <v>0</v>
      </c>
      <c r="M38" s="71" t="str">
        <f t="shared" si="2"/>
        <v>g</v>
      </c>
      <c r="N38" s="117"/>
      <c r="O38" s="118"/>
      <c r="P38" s="118"/>
      <c r="Q38" s="118"/>
      <c r="R38" s="119"/>
    </row>
    <row r="39" spans="2:18" x14ac:dyDescent="0.3">
      <c r="B39" s="55">
        <v>5</v>
      </c>
      <c r="C39" s="36" t="s">
        <v>178</v>
      </c>
      <c r="D39" s="55">
        <v>100</v>
      </c>
      <c r="E39" s="55" t="s">
        <v>1</v>
      </c>
      <c r="F39" s="61">
        <f>$D39*VLOOKUP($C39,Eisbilanzierung!$A:$F,2,FALSE)</f>
        <v>2</v>
      </c>
      <c r="G39" s="61">
        <f>$D39*VLOOKUP($C39,Eisbilanzierung!$A:$F,3,FALSE)</f>
        <v>63.2</v>
      </c>
      <c r="H39" s="61">
        <f>$D39*VLOOKUP($C39,Eisbilanzierung!$A:$F,4,FALSE)</f>
        <v>10.7</v>
      </c>
      <c r="I39" s="61">
        <f>$D39*VLOOKUP($C39,Eisbilanzierung!$A:$F,5,FALSE)</f>
        <v>98</v>
      </c>
      <c r="J39" s="61">
        <f>$D39*VLOOKUP($C39,Eisbilanzierung!$A:$F,6,FALSE)/100</f>
        <v>396</v>
      </c>
      <c r="K39" s="59" t="s">
        <v>281</v>
      </c>
      <c r="L39" s="71">
        <f>$M33*D39</f>
        <v>90</v>
      </c>
      <c r="M39" s="71" t="str">
        <f t="shared" si="2"/>
        <v>g</v>
      </c>
      <c r="N39" s="117"/>
      <c r="O39" s="118"/>
      <c r="P39" s="118"/>
      <c r="Q39" s="118"/>
      <c r="R39" s="119"/>
    </row>
    <row r="40" spans="2:18" x14ac:dyDescent="0.3">
      <c r="B40" s="55">
        <v>6</v>
      </c>
      <c r="C40" s="51" t="s">
        <v>0</v>
      </c>
      <c r="D40" s="71">
        <v>0</v>
      </c>
      <c r="E40" s="55" t="s">
        <v>1</v>
      </c>
      <c r="F40" s="61">
        <f>$D40*VLOOKUP($C40,Eisbilanzierung!$A:$F,2,FALSE)</f>
        <v>0</v>
      </c>
      <c r="G40" s="61">
        <f>$D40*VLOOKUP($C40,Eisbilanzierung!$A:$F,3,FALSE)</f>
        <v>0</v>
      </c>
      <c r="H40" s="61">
        <f>$D40*VLOOKUP($C40,Eisbilanzierung!$A:$F,4,FALSE)</f>
        <v>0</v>
      </c>
      <c r="I40" s="61">
        <f>$D40*VLOOKUP($C40,Eisbilanzierung!$A:$F,5,FALSE)</f>
        <v>0</v>
      </c>
      <c r="J40" s="61">
        <f>$D40*VLOOKUP($C40,Eisbilanzierung!$A:$F,6,FALSE)/100</f>
        <v>0</v>
      </c>
      <c r="L40" s="71">
        <f>$M33*D40</f>
        <v>0</v>
      </c>
      <c r="M40" s="71" t="str">
        <f t="shared" si="2"/>
        <v>g</v>
      </c>
      <c r="N40" s="117"/>
      <c r="O40" s="118"/>
      <c r="P40" s="118"/>
      <c r="Q40" s="118"/>
      <c r="R40" s="119"/>
    </row>
    <row r="41" spans="2:18" x14ac:dyDescent="0.3">
      <c r="B41" s="55">
        <v>7</v>
      </c>
      <c r="C41" s="51" t="s">
        <v>22</v>
      </c>
      <c r="D41" s="71">
        <v>51</v>
      </c>
      <c r="E41" s="55" t="s">
        <v>1</v>
      </c>
      <c r="F41" s="61">
        <f>$D41*VLOOKUP($C41,Eisbilanzierung!$A:$F,2,FALSE)</f>
        <v>25.5</v>
      </c>
      <c r="G41" s="61">
        <f>$D41*VLOOKUP($C41,Eisbilanzierung!$A:$F,3,FALSE)</f>
        <v>0.153</v>
      </c>
      <c r="H41" s="61">
        <f>$D41*VLOOKUP($C41,Eisbilanzierung!$A:$F,4,FALSE)</f>
        <v>16.269000000000002</v>
      </c>
      <c r="I41" s="61">
        <f>$D41*VLOOKUP($C41,Eisbilanzierung!$A:$F,5,FALSE)</f>
        <v>25.5</v>
      </c>
      <c r="J41" s="61">
        <f>$D41*VLOOKUP($C41,Eisbilanzierung!$A:$F,6,FALSE)/100</f>
        <v>177.48</v>
      </c>
      <c r="K41" s="59" t="s">
        <v>280</v>
      </c>
      <c r="L41" s="71">
        <f>$M33*D41</f>
        <v>45.9</v>
      </c>
      <c r="M41" s="71" t="str">
        <f t="shared" si="2"/>
        <v>g</v>
      </c>
      <c r="N41" s="117"/>
      <c r="O41" s="118"/>
      <c r="P41" s="118"/>
      <c r="Q41" s="118"/>
      <c r="R41" s="119"/>
    </row>
    <row r="42" spans="2:18" x14ac:dyDescent="0.3">
      <c r="B42" s="55">
        <v>9</v>
      </c>
      <c r="C42" s="36" t="s">
        <v>74</v>
      </c>
      <c r="D42" s="71">
        <v>30</v>
      </c>
      <c r="E42" s="55" t="s">
        <v>1</v>
      </c>
      <c r="F42" s="61">
        <f>$D42*VLOOKUP($C42,Eisbilanzierung!$A:$F,2,FALSE)</f>
        <v>1.5</v>
      </c>
      <c r="G42" s="61">
        <f>$D42*VLOOKUP($C42,Eisbilanzierung!$A:$F,3,FALSE)</f>
        <v>0</v>
      </c>
      <c r="H42" s="61">
        <f>$D42*VLOOKUP($C42,Eisbilanzierung!$A:$F,4,FALSE)</f>
        <v>3.5999999999999996</v>
      </c>
      <c r="I42" s="61">
        <f>$D42*VLOOKUP($C42,Eisbilanzierung!$A:$F,5,FALSE)</f>
        <v>28.5</v>
      </c>
      <c r="J42" s="61">
        <f>$D42*VLOOKUP($C42,Eisbilanzierung!$A:$F,6,FALSE)/100</f>
        <v>85.8</v>
      </c>
      <c r="L42" s="71">
        <f>$M33*D42</f>
        <v>27</v>
      </c>
      <c r="M42" s="71" t="str">
        <f t="shared" si="2"/>
        <v>g</v>
      </c>
      <c r="N42" s="117"/>
      <c r="O42" s="118"/>
      <c r="P42" s="118"/>
      <c r="Q42" s="118"/>
      <c r="R42" s="119"/>
    </row>
    <row r="43" spans="2:18" x14ac:dyDescent="0.3">
      <c r="B43" s="55">
        <v>10</v>
      </c>
      <c r="C43" s="51" t="s">
        <v>119</v>
      </c>
      <c r="D43" s="72">
        <v>0.04</v>
      </c>
      <c r="E43" s="55" t="s">
        <v>1</v>
      </c>
      <c r="F43" s="61">
        <f>$D43*VLOOKUP($C43,Eisbilanzierung!$A:$F,2,FALSE)</f>
        <v>4.0000000000000002E-4</v>
      </c>
      <c r="G43" s="61">
        <f>$D43*VLOOKUP($C43,Eisbilanzierung!$A:$F,3,FALSE)</f>
        <v>0</v>
      </c>
      <c r="H43" s="61">
        <f>$D43*VLOOKUP($C43,Eisbilanzierung!$A:$F,4,FALSE)</f>
        <v>0</v>
      </c>
      <c r="I43" s="61">
        <f>$D43*VLOOKUP($C43,Eisbilanzierung!$A:$F,5,FALSE)</f>
        <v>3.9600000000000003E-2</v>
      </c>
      <c r="J43" s="61">
        <f>$D43*VLOOKUP($C43,Eisbilanzierung!$A:$F,6,FALSE)/100</f>
        <v>0</v>
      </c>
      <c r="K43" s="51" t="s">
        <v>165</v>
      </c>
      <c r="L43" s="71">
        <f>$M33*D43</f>
        <v>3.6000000000000004E-2</v>
      </c>
      <c r="M43" s="71" t="str">
        <f t="shared" si="2"/>
        <v>g</v>
      </c>
      <c r="N43" s="117"/>
      <c r="O43" s="118"/>
      <c r="P43" s="118"/>
      <c r="Q43" s="118"/>
      <c r="R43" s="119"/>
    </row>
    <row r="44" spans="2:18" ht="15" thickBot="1" x14ac:dyDescent="0.35">
      <c r="B44" s="68"/>
      <c r="C44" s="44" t="s">
        <v>7</v>
      </c>
      <c r="D44" s="73">
        <f>SUM(D35:D43)</f>
        <v>931.04</v>
      </c>
      <c r="E44" s="68" t="s">
        <v>1</v>
      </c>
      <c r="F44" s="74">
        <f>SUM(F35:F43)</f>
        <v>505.00040000000001</v>
      </c>
      <c r="G44" s="74">
        <f>SUM(G35:G43)</f>
        <v>238.953</v>
      </c>
      <c r="H44" s="74">
        <f>SUM(H35:H43)</f>
        <v>104.569</v>
      </c>
      <c r="I44" s="74">
        <f>SUM(I35:I43)</f>
        <v>426.03960000000001</v>
      </c>
      <c r="J44" s="74">
        <f>SUM(J35:J43)</f>
        <v>2098.7800000000002</v>
      </c>
      <c r="K44" s="86"/>
      <c r="L44" s="73">
        <f>SUM(L35:L43)</f>
        <v>837.93599999999992</v>
      </c>
      <c r="M44" s="68" t="s">
        <v>1</v>
      </c>
      <c r="N44" s="120"/>
      <c r="O44" s="121"/>
      <c r="P44" s="121"/>
      <c r="Q44" s="121"/>
      <c r="R44" s="122"/>
    </row>
    <row r="45" spans="2:18" x14ac:dyDescent="0.3">
      <c r="C45" s="51" t="s">
        <v>113</v>
      </c>
      <c r="F45" s="75">
        <f>F44/$D44</f>
        <v>0.54240462278742052</v>
      </c>
      <c r="G45" s="75">
        <f t="shared" ref="G45:I45" si="3">G44/$D44</f>
        <v>0.25665170132325144</v>
      </c>
      <c r="H45" s="75">
        <f t="shared" si="3"/>
        <v>0.11231418628630349</v>
      </c>
      <c r="I45" s="75">
        <f t="shared" si="3"/>
        <v>0.45759537721257948</v>
      </c>
      <c r="J45" s="76">
        <f>J44/$D44*100</f>
        <v>225.42318267743599</v>
      </c>
      <c r="K45" s="59" t="s">
        <v>222</v>
      </c>
    </row>
    <row r="46" spans="2:18" x14ac:dyDescent="0.3">
      <c r="C46" s="44" t="s">
        <v>58</v>
      </c>
      <c r="F46" s="45">
        <v>0.62</v>
      </c>
      <c r="G46" s="45">
        <v>0.18</v>
      </c>
      <c r="H46" s="45">
        <v>2.4500000000000001E-2</v>
      </c>
      <c r="I46" s="45">
        <v>0.35</v>
      </c>
    </row>
    <row r="47" spans="2:18" x14ac:dyDescent="0.3">
      <c r="C47" s="44" t="s">
        <v>59</v>
      </c>
      <c r="F47" s="45">
        <v>0.65</v>
      </c>
      <c r="G47" s="45">
        <v>0.21</v>
      </c>
      <c r="H47" s="45">
        <v>0.1</v>
      </c>
      <c r="I47" s="45">
        <v>0.38</v>
      </c>
    </row>
    <row r="49" spans="1:21" s="78" customFormat="1" x14ac:dyDescent="0.3">
      <c r="A49" s="51"/>
      <c r="B49" s="51"/>
      <c r="C49" s="51" t="s">
        <v>282</v>
      </c>
      <c r="D49" s="55"/>
      <c r="E49" s="55"/>
      <c r="G49" s="51"/>
      <c r="H49" s="51"/>
      <c r="I49" s="51"/>
      <c r="J49" s="51"/>
      <c r="K49" s="59"/>
      <c r="L49" s="55"/>
      <c r="M49" s="55"/>
      <c r="N49" s="51"/>
      <c r="O49" s="51"/>
      <c r="P49" s="51"/>
      <c r="Q49" s="51"/>
      <c r="R49" s="51"/>
      <c r="S49" s="51"/>
      <c r="T49" s="51"/>
      <c r="U49" s="51"/>
    </row>
    <row r="50" spans="1:21" s="78" customFormat="1" x14ac:dyDescent="0.3">
      <c r="A50" s="51"/>
      <c r="B50" s="51"/>
      <c r="C50" s="51" t="s">
        <v>283</v>
      </c>
      <c r="D50" s="55"/>
      <c r="E50" s="55"/>
      <c r="G50" s="51"/>
      <c r="H50" s="51"/>
      <c r="I50" s="51"/>
      <c r="J50" s="51"/>
      <c r="K50" s="59"/>
      <c r="L50" s="55"/>
      <c r="M50" s="55"/>
      <c r="N50" s="51"/>
      <c r="O50" s="51"/>
      <c r="P50" s="51"/>
      <c r="Q50" s="51"/>
      <c r="R50" s="51"/>
      <c r="S50" s="51"/>
      <c r="T50" s="51"/>
      <c r="U50" s="51"/>
    </row>
    <row r="51" spans="1:21" s="78" customFormat="1" x14ac:dyDescent="0.3">
      <c r="A51" s="51"/>
      <c r="B51" s="51"/>
      <c r="C51" s="51" t="s">
        <v>286</v>
      </c>
      <c r="D51" s="55"/>
      <c r="E51" s="55"/>
      <c r="G51" s="51"/>
      <c r="H51" s="51"/>
      <c r="I51" s="51"/>
      <c r="J51" s="51"/>
      <c r="K51" s="59"/>
      <c r="L51" s="55"/>
      <c r="M51" s="55"/>
      <c r="N51" s="51"/>
      <c r="O51" s="51"/>
      <c r="P51" s="51"/>
      <c r="Q51" s="51"/>
      <c r="R51" s="51"/>
      <c r="S51" s="51"/>
      <c r="T51" s="51"/>
      <c r="U51" s="51"/>
    </row>
    <row r="52" spans="1:21" s="78" customFormat="1" x14ac:dyDescent="0.3">
      <c r="A52" s="51"/>
      <c r="B52" s="51"/>
      <c r="C52" s="51"/>
      <c r="D52" s="55"/>
      <c r="E52" s="55"/>
      <c r="G52" s="51"/>
      <c r="H52" s="51"/>
      <c r="I52" s="51"/>
      <c r="J52" s="51"/>
      <c r="K52" s="59"/>
      <c r="L52" s="55"/>
      <c r="M52" s="55"/>
      <c r="N52" s="51"/>
      <c r="O52" s="51"/>
      <c r="P52" s="51"/>
      <c r="Q52" s="51"/>
      <c r="R52" s="51"/>
      <c r="S52" s="51"/>
      <c r="T52" s="51"/>
      <c r="U52" s="51"/>
    </row>
    <row r="53" spans="1:21" ht="18.600000000000001" thickBot="1" x14ac:dyDescent="0.35">
      <c r="B53" s="77" t="s">
        <v>288</v>
      </c>
      <c r="F53" s="67" t="s">
        <v>79</v>
      </c>
      <c r="H53" s="77"/>
      <c r="K53" s="85" t="s">
        <v>181</v>
      </c>
      <c r="L53" s="67" t="s">
        <v>264</v>
      </c>
      <c r="M53" s="67">
        <v>1</v>
      </c>
    </row>
    <row r="54" spans="1:21" x14ac:dyDescent="0.3">
      <c r="B54" s="68" t="s">
        <v>9</v>
      </c>
      <c r="C54" s="44" t="s">
        <v>10</v>
      </c>
      <c r="D54" s="68" t="s">
        <v>11</v>
      </c>
      <c r="E54" s="68" t="s">
        <v>1</v>
      </c>
      <c r="F54" s="69" t="s">
        <v>81</v>
      </c>
      <c r="G54" s="70" t="s">
        <v>82</v>
      </c>
      <c r="H54" s="69" t="s">
        <v>83</v>
      </c>
      <c r="I54" s="70" t="s">
        <v>84</v>
      </c>
      <c r="J54" s="70" t="s">
        <v>80</v>
      </c>
      <c r="K54" s="86" t="s">
        <v>87</v>
      </c>
      <c r="L54" s="68" t="s">
        <v>11</v>
      </c>
      <c r="M54" s="68" t="s">
        <v>1</v>
      </c>
      <c r="N54" s="114" t="s">
        <v>337</v>
      </c>
      <c r="O54" s="115"/>
      <c r="P54" s="115"/>
      <c r="Q54" s="115"/>
      <c r="R54" s="116"/>
    </row>
    <row r="55" spans="1:21" x14ac:dyDescent="0.3">
      <c r="B55" s="55">
        <v>1</v>
      </c>
      <c r="C55" s="51" t="s">
        <v>39</v>
      </c>
      <c r="D55" s="55">
        <v>500</v>
      </c>
      <c r="E55" s="55" t="s">
        <v>1</v>
      </c>
      <c r="F55" s="61">
        <f>$D55*VLOOKUP($C55,Eisbilanzierung!$A:$F,2,FALSE)</f>
        <v>435</v>
      </c>
      <c r="G55" s="61">
        <f>$D55*VLOOKUP($C55,Eisbilanzierung!$A:$F,3,FALSE)</f>
        <v>24</v>
      </c>
      <c r="H55" s="61">
        <f>$D55*VLOOKUP($C55,Eisbilanzierung!$A:$F,4,FALSE)</f>
        <v>17.5</v>
      </c>
      <c r="I55" s="61">
        <f>$D55*VLOOKUP($C55,Eisbilanzierung!$A:$F,5,FALSE)</f>
        <v>65</v>
      </c>
      <c r="J55" s="61">
        <f>$D55*VLOOKUP($C55,Eisbilanzierung!$A:$F,6,FALSE)/100</f>
        <v>320</v>
      </c>
      <c r="L55" s="71">
        <f>$M53*D55</f>
        <v>500</v>
      </c>
      <c r="M55" s="71" t="str">
        <f>E55</f>
        <v>g</v>
      </c>
      <c r="N55" s="117"/>
      <c r="O55" s="118"/>
      <c r="P55" s="118"/>
      <c r="Q55" s="118"/>
      <c r="R55" s="119"/>
    </row>
    <row r="56" spans="1:21" x14ac:dyDescent="0.3">
      <c r="B56" s="55">
        <v>2</v>
      </c>
      <c r="C56" s="51" t="s">
        <v>115</v>
      </c>
      <c r="D56" s="55">
        <v>200</v>
      </c>
      <c r="E56" s="55" t="s">
        <v>1</v>
      </c>
      <c r="F56" s="61">
        <f>$D56*VLOOKUP($C56,Eisbilanzierung!$A:$F,2,FALSE)</f>
        <v>128</v>
      </c>
      <c r="G56" s="61">
        <f>$D56*VLOOKUP($C56,Eisbilanzierung!$A:$F,3,FALSE)</f>
        <v>6.4</v>
      </c>
      <c r="H56" s="61">
        <f>$D56*VLOOKUP($C56,Eisbilanzierung!$A:$F,4,FALSE)</f>
        <v>60</v>
      </c>
      <c r="I56" s="61">
        <f>$D56*VLOOKUP($C56,Eisbilanzierung!$A:$F,5,FALSE)</f>
        <v>72</v>
      </c>
      <c r="J56" s="61">
        <f>$D56*VLOOKUP($C56,Eisbilanzierung!$A:$F,6,FALSE)/100</f>
        <v>576</v>
      </c>
      <c r="L56" s="71">
        <f>$M53*D56</f>
        <v>200</v>
      </c>
      <c r="M56" s="71" t="str">
        <f t="shared" ref="M56:M62" si="4">E56</f>
        <v>g</v>
      </c>
      <c r="N56" s="117"/>
      <c r="O56" s="118"/>
      <c r="P56" s="118"/>
      <c r="Q56" s="118"/>
      <c r="R56" s="119"/>
    </row>
    <row r="57" spans="1:21" x14ac:dyDescent="0.3">
      <c r="B57" s="55">
        <v>3</v>
      </c>
      <c r="C57" s="51" t="s">
        <v>70</v>
      </c>
      <c r="D57" s="55">
        <v>100</v>
      </c>
      <c r="E57" s="55" t="s">
        <v>1</v>
      </c>
      <c r="F57" s="61">
        <f>$D57*VLOOKUP($C57,Eisbilanzierung!$A:$F,2,FALSE)</f>
        <v>0</v>
      </c>
      <c r="G57" s="61">
        <f>$D57*VLOOKUP($C57,Eisbilanzierung!$A:$F,3,FALSE)</f>
        <v>100</v>
      </c>
      <c r="H57" s="61">
        <f>$D57*VLOOKUP($C57,Eisbilanzierung!$A:$F,4,FALSE)</f>
        <v>0</v>
      </c>
      <c r="I57" s="61">
        <f>$D57*VLOOKUP($C57,Eisbilanzierung!$A:$F,5,FALSE)</f>
        <v>100</v>
      </c>
      <c r="J57" s="61">
        <f>$D57*VLOOKUP($C57,Eisbilanzierung!$A:$F,6,FALSE)/100</f>
        <v>405</v>
      </c>
      <c r="L57" s="71">
        <f>$M53*D57</f>
        <v>100</v>
      </c>
      <c r="M57" s="71" t="str">
        <f t="shared" si="4"/>
        <v>g</v>
      </c>
      <c r="N57" s="117"/>
      <c r="O57" s="118"/>
      <c r="P57" s="118"/>
      <c r="Q57" s="118"/>
      <c r="R57" s="119"/>
    </row>
    <row r="58" spans="1:21" x14ac:dyDescent="0.3">
      <c r="B58" s="55">
        <v>4</v>
      </c>
      <c r="C58" s="51" t="s">
        <v>3</v>
      </c>
      <c r="D58" s="55">
        <v>30</v>
      </c>
      <c r="E58" s="55" t="s">
        <v>1</v>
      </c>
      <c r="F58" s="61">
        <f>$D58*VLOOKUP($C58,Eisbilanzierung!$A:$F,2,FALSE)</f>
        <v>0</v>
      </c>
      <c r="G58" s="61">
        <f>$D58*VLOOKUP($C58,Eisbilanzierung!$A:$F,3,FALSE)</f>
        <v>27.450000000000003</v>
      </c>
      <c r="H58" s="61">
        <f>$D58*VLOOKUP($C58,Eisbilanzierung!$A:$F,4,FALSE)</f>
        <v>0</v>
      </c>
      <c r="I58" s="61">
        <f>$D58*VLOOKUP($C58,Eisbilanzierung!$A:$F,5,FALSE)</f>
        <v>30</v>
      </c>
      <c r="J58" s="61">
        <f>$D58*VLOOKUP($C58,Eisbilanzierung!$A:$F,6,FALSE)/100</f>
        <v>109.8</v>
      </c>
      <c r="L58" s="71">
        <f>$M53*D58</f>
        <v>30</v>
      </c>
      <c r="M58" s="71" t="str">
        <f t="shared" si="4"/>
        <v>g</v>
      </c>
      <c r="N58" s="117"/>
      <c r="O58" s="118"/>
      <c r="P58" s="118"/>
      <c r="Q58" s="118"/>
      <c r="R58" s="119"/>
    </row>
    <row r="59" spans="1:21" x14ac:dyDescent="0.3">
      <c r="B59" s="55">
        <v>5</v>
      </c>
      <c r="C59" s="36" t="s">
        <v>178</v>
      </c>
      <c r="D59" s="55">
        <v>100</v>
      </c>
      <c r="E59" s="55" t="s">
        <v>1</v>
      </c>
      <c r="F59" s="61">
        <f>$D59*VLOOKUP($C59,Eisbilanzierung!$A:$F,2,FALSE)</f>
        <v>2</v>
      </c>
      <c r="G59" s="61">
        <f>$D59*VLOOKUP($C59,Eisbilanzierung!$A:$F,3,FALSE)</f>
        <v>63.2</v>
      </c>
      <c r="H59" s="61">
        <f>$D59*VLOOKUP($C59,Eisbilanzierung!$A:$F,4,FALSE)</f>
        <v>10.7</v>
      </c>
      <c r="I59" s="61">
        <f>$D59*VLOOKUP($C59,Eisbilanzierung!$A:$F,5,FALSE)</f>
        <v>98</v>
      </c>
      <c r="J59" s="61">
        <f>$D59*VLOOKUP($C59,Eisbilanzierung!$A:$F,6,FALSE)/100</f>
        <v>396</v>
      </c>
      <c r="K59" s="59" t="s">
        <v>281</v>
      </c>
      <c r="L59" s="71">
        <f>$M53*D59</f>
        <v>100</v>
      </c>
      <c r="M59" s="71" t="str">
        <f t="shared" si="4"/>
        <v>g</v>
      </c>
      <c r="N59" s="117"/>
      <c r="O59" s="118"/>
      <c r="P59" s="118"/>
      <c r="Q59" s="118"/>
      <c r="R59" s="119"/>
    </row>
    <row r="60" spans="1:21" x14ac:dyDescent="0.3">
      <c r="B60" s="55">
        <v>7</v>
      </c>
      <c r="C60" s="51" t="s">
        <v>24</v>
      </c>
      <c r="D60" s="71">
        <v>25</v>
      </c>
      <c r="E60" s="55" t="s">
        <v>1</v>
      </c>
      <c r="F60" s="61">
        <f>$D60*VLOOKUP($C60,Eisbilanzierung!$A:$F,2,FALSE)</f>
        <v>0</v>
      </c>
      <c r="G60" s="61">
        <f>$D60*VLOOKUP($C60,Eisbilanzierung!$A:$F,3,FALSE)</f>
        <v>22.875</v>
      </c>
      <c r="H60" s="61">
        <f>$D60*VLOOKUP($C60,Eisbilanzierung!$A:$F,4,FALSE)</f>
        <v>0</v>
      </c>
      <c r="I60" s="61">
        <f>$D60*VLOOKUP($C60,Eisbilanzierung!$A:$F,5,FALSE)</f>
        <v>25</v>
      </c>
      <c r="J60" s="61">
        <f>$D60*VLOOKUP($C60,Eisbilanzierung!$A:$F,6,FALSE)/100</f>
        <v>91.5</v>
      </c>
      <c r="L60" s="71">
        <f>$M53*D60</f>
        <v>25</v>
      </c>
      <c r="M60" s="71" t="str">
        <f t="shared" si="4"/>
        <v>g</v>
      </c>
      <c r="N60" s="117"/>
      <c r="O60" s="118"/>
      <c r="P60" s="118"/>
      <c r="Q60" s="118"/>
      <c r="R60" s="119"/>
    </row>
    <row r="61" spans="1:21" x14ac:dyDescent="0.3">
      <c r="B61" s="55">
        <v>9</v>
      </c>
      <c r="C61" s="36" t="s">
        <v>74</v>
      </c>
      <c r="D61" s="71">
        <v>30</v>
      </c>
      <c r="E61" s="55" t="s">
        <v>1</v>
      </c>
      <c r="F61" s="61">
        <f>$D61*VLOOKUP($C61,Eisbilanzierung!$A:$F,2,FALSE)</f>
        <v>1.5</v>
      </c>
      <c r="G61" s="61">
        <f>$D61*VLOOKUP($C61,Eisbilanzierung!$A:$F,3,FALSE)</f>
        <v>0</v>
      </c>
      <c r="H61" s="61">
        <f>$D61*VLOOKUP($C61,Eisbilanzierung!$A:$F,4,FALSE)</f>
        <v>3.5999999999999996</v>
      </c>
      <c r="I61" s="61">
        <f>$D61*VLOOKUP($C61,Eisbilanzierung!$A:$F,5,FALSE)</f>
        <v>28.5</v>
      </c>
      <c r="J61" s="61">
        <f>$D61*VLOOKUP($C61,Eisbilanzierung!$A:$F,6,FALSE)/100</f>
        <v>85.8</v>
      </c>
      <c r="L61" s="71">
        <f>$M53*D61</f>
        <v>30</v>
      </c>
      <c r="M61" s="71" t="str">
        <f t="shared" si="4"/>
        <v>g</v>
      </c>
      <c r="N61" s="117"/>
      <c r="O61" s="118"/>
      <c r="P61" s="118"/>
      <c r="Q61" s="118"/>
      <c r="R61" s="119"/>
    </row>
    <row r="62" spans="1:21" x14ac:dyDescent="0.3">
      <c r="B62" s="55">
        <v>10</v>
      </c>
      <c r="C62" s="51" t="s">
        <v>119</v>
      </c>
      <c r="D62" s="72">
        <v>0.04</v>
      </c>
      <c r="E62" s="55" t="s">
        <v>1</v>
      </c>
      <c r="F62" s="61">
        <f>$D62*VLOOKUP($C62,Eisbilanzierung!$A:$F,2,FALSE)</f>
        <v>4.0000000000000002E-4</v>
      </c>
      <c r="G62" s="61">
        <f>$D62*VLOOKUP($C62,Eisbilanzierung!$A:$F,3,FALSE)</f>
        <v>0</v>
      </c>
      <c r="H62" s="61">
        <f>$D62*VLOOKUP($C62,Eisbilanzierung!$A:$F,4,FALSE)</f>
        <v>0</v>
      </c>
      <c r="I62" s="61">
        <f>$D62*VLOOKUP($C62,Eisbilanzierung!$A:$F,5,FALSE)</f>
        <v>3.9600000000000003E-2</v>
      </c>
      <c r="J62" s="61">
        <f>$D62*VLOOKUP($C62,Eisbilanzierung!$A:$F,6,FALSE)/100</f>
        <v>0</v>
      </c>
      <c r="K62" s="51" t="s">
        <v>165</v>
      </c>
      <c r="L62" s="71">
        <f>$M53*D62</f>
        <v>0.04</v>
      </c>
      <c r="M62" s="71" t="str">
        <f t="shared" si="4"/>
        <v>g</v>
      </c>
      <c r="N62" s="117"/>
      <c r="O62" s="118"/>
      <c r="P62" s="118"/>
      <c r="Q62" s="118"/>
      <c r="R62" s="119"/>
    </row>
    <row r="63" spans="1:21" ht="15" thickBot="1" x14ac:dyDescent="0.35">
      <c r="B63" s="68"/>
      <c r="C63" s="44" t="s">
        <v>7</v>
      </c>
      <c r="D63" s="73">
        <f>SUM(D55:D62)</f>
        <v>985.04</v>
      </c>
      <c r="E63" s="68" t="s">
        <v>1</v>
      </c>
      <c r="F63" s="74">
        <f>SUM(F55:F62)</f>
        <v>566.50040000000001</v>
      </c>
      <c r="G63" s="74">
        <f>SUM(G55:G62)</f>
        <v>243.92500000000001</v>
      </c>
      <c r="H63" s="74">
        <f>SUM(H55:H62)</f>
        <v>91.8</v>
      </c>
      <c r="I63" s="74">
        <f>SUM(I55:I62)</f>
        <v>418.53960000000001</v>
      </c>
      <c r="J63" s="74">
        <f>SUM(J55:J62)</f>
        <v>1984.1</v>
      </c>
      <c r="K63" s="86"/>
      <c r="L63" s="73">
        <f>SUM(L55:L62)</f>
        <v>985.04</v>
      </c>
      <c r="M63" s="68" t="s">
        <v>1</v>
      </c>
      <c r="N63" s="120"/>
      <c r="O63" s="121"/>
      <c r="P63" s="121"/>
      <c r="Q63" s="121"/>
      <c r="R63" s="122"/>
    </row>
    <row r="64" spans="1:21" x14ac:dyDescent="0.3">
      <c r="C64" s="51" t="s">
        <v>113</v>
      </c>
      <c r="F64" s="75">
        <f>F63/$D63</f>
        <v>0.57510395516933321</v>
      </c>
      <c r="G64" s="75">
        <f t="shared" ref="G64:I64" si="5">G63/$D63</f>
        <v>0.24762953788678635</v>
      </c>
      <c r="H64" s="75">
        <f t="shared" si="5"/>
        <v>9.3194185007715424E-2</v>
      </c>
      <c r="I64" s="75">
        <f t="shared" si="5"/>
        <v>0.42489604483066679</v>
      </c>
      <c r="J64" s="76">
        <f>J63/$D63*100</f>
        <v>201.42329245512875</v>
      </c>
      <c r="K64" s="59" t="s">
        <v>222</v>
      </c>
    </row>
    <row r="65" spans="1:21" x14ac:dyDescent="0.3">
      <c r="C65" s="44" t="s">
        <v>58</v>
      </c>
      <c r="F65" s="45">
        <v>0.62</v>
      </c>
      <c r="G65" s="45">
        <v>0.18</v>
      </c>
      <c r="H65" s="45">
        <v>2.4500000000000001E-2</v>
      </c>
      <c r="I65" s="45">
        <v>0.35</v>
      </c>
    </row>
    <row r="66" spans="1:21" ht="13.8" customHeight="1" x14ac:dyDescent="0.3">
      <c r="C66" s="44" t="s">
        <v>59</v>
      </c>
      <c r="F66" s="45">
        <v>0.65</v>
      </c>
      <c r="G66" s="45">
        <v>0.21</v>
      </c>
      <c r="H66" s="45">
        <v>0.1</v>
      </c>
      <c r="I66" s="45">
        <v>0.38</v>
      </c>
    </row>
    <row r="67" spans="1:21" s="78" customFormat="1" x14ac:dyDescent="0.3">
      <c r="A67" s="51"/>
      <c r="B67" s="51"/>
      <c r="C67" s="51"/>
      <c r="D67" s="55"/>
      <c r="E67" s="55"/>
      <c r="G67" s="51"/>
      <c r="H67" s="51"/>
      <c r="I67" s="51"/>
      <c r="J67" s="51"/>
      <c r="K67" s="59"/>
      <c r="L67" s="55"/>
      <c r="M67" s="55"/>
      <c r="N67" s="51"/>
      <c r="O67" s="51"/>
      <c r="P67" s="51"/>
      <c r="Q67" s="51"/>
      <c r="R67" s="51"/>
      <c r="S67" s="51"/>
      <c r="T67" s="51"/>
      <c r="U67" s="51"/>
    </row>
    <row r="68" spans="1:21" s="78" customFormat="1" x14ac:dyDescent="0.3">
      <c r="A68" s="51"/>
      <c r="B68" s="51"/>
      <c r="C68" s="51" t="s">
        <v>287</v>
      </c>
      <c r="D68" s="55"/>
      <c r="E68" s="55"/>
      <c r="G68" s="51"/>
      <c r="H68" s="51"/>
      <c r="I68" s="51"/>
      <c r="J68" s="51"/>
      <c r="K68" s="59"/>
      <c r="L68" s="55"/>
      <c r="M68" s="55"/>
      <c r="N68" s="51"/>
      <c r="O68" s="51"/>
      <c r="P68" s="51"/>
      <c r="Q68" s="51"/>
      <c r="R68" s="51"/>
      <c r="S68" s="51"/>
      <c r="T68" s="51"/>
      <c r="U68" s="51"/>
    </row>
    <row r="69" spans="1:21" s="78" customFormat="1" x14ac:dyDescent="0.3">
      <c r="A69" s="51"/>
      <c r="B69" s="51"/>
      <c r="C69" s="51" t="s">
        <v>13</v>
      </c>
      <c r="D69" s="55"/>
      <c r="E69" s="55"/>
      <c r="G69" s="51"/>
      <c r="H69" s="51"/>
      <c r="I69" s="51"/>
      <c r="J69" s="51"/>
      <c r="K69" s="59"/>
      <c r="L69" s="55"/>
      <c r="M69" s="55"/>
      <c r="N69" s="51"/>
      <c r="O69" s="51"/>
      <c r="P69" s="51"/>
      <c r="Q69" s="51"/>
      <c r="R69" s="51"/>
      <c r="S69" s="51"/>
      <c r="T69" s="51"/>
      <c r="U69" s="51"/>
    </row>
    <row r="70" spans="1:21" s="78" customFormat="1" x14ac:dyDescent="0.3">
      <c r="A70" s="51"/>
      <c r="B70" s="51"/>
      <c r="C70" s="51" t="s">
        <v>289</v>
      </c>
      <c r="D70" s="55"/>
      <c r="E70" s="55"/>
      <c r="G70" s="51"/>
      <c r="H70" s="51"/>
      <c r="I70" s="51"/>
      <c r="J70" s="51"/>
      <c r="K70" s="59"/>
      <c r="L70" s="55"/>
      <c r="M70" s="55"/>
      <c r="N70" s="51"/>
      <c r="O70" s="51"/>
      <c r="P70" s="51"/>
      <c r="Q70" s="51"/>
      <c r="R70" s="51"/>
      <c r="S70" s="51"/>
      <c r="T70" s="51"/>
      <c r="U70" s="51"/>
    </row>
    <row r="71" spans="1:21" s="78" customFormat="1" x14ac:dyDescent="0.3">
      <c r="A71" s="51"/>
      <c r="B71" s="51"/>
      <c r="C71" s="51"/>
      <c r="D71" s="55"/>
      <c r="E71" s="55"/>
      <c r="G71" s="51"/>
      <c r="H71" s="51"/>
      <c r="I71" s="51"/>
      <c r="J71" s="51"/>
      <c r="K71" s="59"/>
      <c r="L71" s="55"/>
      <c r="M71" s="55"/>
      <c r="N71" s="51"/>
      <c r="O71" s="51"/>
      <c r="P71" s="51"/>
      <c r="Q71" s="51"/>
      <c r="R71" s="51"/>
      <c r="S71" s="51"/>
      <c r="T71" s="51"/>
      <c r="U71" s="51"/>
    </row>
    <row r="72" spans="1:21" s="80" customFormat="1" ht="18" x14ac:dyDescent="0.3">
      <c r="A72" s="79" t="s">
        <v>133</v>
      </c>
      <c r="D72" s="81"/>
      <c r="E72" s="81"/>
      <c r="K72" s="82"/>
      <c r="L72" s="81"/>
      <c r="M72" s="81"/>
    </row>
    <row r="73" spans="1:21" s="78" customFormat="1" x14ac:dyDescent="0.3">
      <c r="A73" s="51"/>
      <c r="B73" s="51"/>
      <c r="C73" s="51"/>
      <c r="D73" s="55"/>
      <c r="E73" s="55"/>
      <c r="G73" s="51"/>
      <c r="H73" s="51"/>
      <c r="I73" s="51"/>
      <c r="J73" s="51"/>
      <c r="K73" s="59"/>
      <c r="L73" s="55"/>
      <c r="M73" s="55"/>
      <c r="N73" s="51"/>
      <c r="O73" s="51"/>
      <c r="P73" s="51"/>
      <c r="Q73" s="51"/>
      <c r="R73" s="51"/>
      <c r="S73" s="51"/>
      <c r="T73" s="51"/>
      <c r="U73" s="51"/>
    </row>
    <row r="74" spans="1:21" x14ac:dyDescent="0.3">
      <c r="B74" s="84" t="s">
        <v>158</v>
      </c>
      <c r="D74" s="60" t="s">
        <v>159</v>
      </c>
    </row>
    <row r="76" spans="1:21" ht="36.6" thickBot="1" x14ac:dyDescent="0.35">
      <c r="B76" s="77" t="s">
        <v>125</v>
      </c>
      <c r="F76" s="67" t="s">
        <v>79</v>
      </c>
      <c r="H76" s="77"/>
      <c r="K76" s="85" t="s">
        <v>270</v>
      </c>
      <c r="L76" s="67" t="s">
        <v>264</v>
      </c>
      <c r="M76" s="67">
        <v>1</v>
      </c>
    </row>
    <row r="77" spans="1:21" x14ac:dyDescent="0.3">
      <c r="B77" s="68" t="s">
        <v>9</v>
      </c>
      <c r="C77" s="44" t="s">
        <v>10</v>
      </c>
      <c r="D77" s="68" t="s">
        <v>11</v>
      </c>
      <c r="E77" s="68" t="s">
        <v>1</v>
      </c>
      <c r="F77" s="69" t="s">
        <v>81</v>
      </c>
      <c r="G77" s="70" t="s">
        <v>82</v>
      </c>
      <c r="H77" s="69" t="s">
        <v>83</v>
      </c>
      <c r="I77" s="70" t="s">
        <v>84</v>
      </c>
      <c r="J77" s="70" t="s">
        <v>80</v>
      </c>
      <c r="K77" s="86" t="s">
        <v>87</v>
      </c>
      <c r="L77" s="68" t="s">
        <v>11</v>
      </c>
      <c r="M77" s="68" t="s">
        <v>1</v>
      </c>
      <c r="N77" s="114" t="s">
        <v>269</v>
      </c>
      <c r="O77" s="115"/>
      <c r="P77" s="115"/>
      <c r="Q77" s="115"/>
      <c r="R77" s="116"/>
    </row>
    <row r="78" spans="1:21" x14ac:dyDescent="0.3">
      <c r="B78" s="55">
        <v>1</v>
      </c>
      <c r="C78" s="51" t="s">
        <v>39</v>
      </c>
      <c r="D78" s="55">
        <v>625</v>
      </c>
      <c r="E78" s="55" t="s">
        <v>1</v>
      </c>
      <c r="F78" s="61">
        <f>$D78*VLOOKUP($C78,Eisbilanzierung!$A:$F,2,FALSE)</f>
        <v>543.75</v>
      </c>
      <c r="G78" s="61">
        <f>$D78*VLOOKUP($C78,Eisbilanzierung!$A:$F,3,FALSE)</f>
        <v>30</v>
      </c>
      <c r="H78" s="61">
        <f>$D78*VLOOKUP($C78,Eisbilanzierung!$A:$F,4,FALSE)</f>
        <v>21.875000000000004</v>
      </c>
      <c r="I78" s="61">
        <f>$D78*VLOOKUP($C78,Eisbilanzierung!$A:$F,5,FALSE)</f>
        <v>81.25</v>
      </c>
      <c r="J78" s="61">
        <f>$D78*VLOOKUP($C78,Eisbilanzierung!$A:$F,6,FALSE)/100</f>
        <v>400</v>
      </c>
      <c r="L78" s="71">
        <f>$M76*D78</f>
        <v>625</v>
      </c>
      <c r="M78" s="71" t="str">
        <f>E78</f>
        <v>g</v>
      </c>
      <c r="N78" s="117"/>
      <c r="O78" s="118"/>
      <c r="P78" s="118"/>
      <c r="Q78" s="118"/>
      <c r="R78" s="119"/>
    </row>
    <row r="79" spans="1:21" x14ac:dyDescent="0.3">
      <c r="B79" s="55">
        <v>2</v>
      </c>
      <c r="C79" s="51" t="s">
        <v>115</v>
      </c>
      <c r="D79" s="55">
        <v>125</v>
      </c>
      <c r="E79" s="55" t="s">
        <v>1</v>
      </c>
      <c r="F79" s="61">
        <f>$D79*VLOOKUP($C79,Eisbilanzierung!$A:$F,2,FALSE)</f>
        <v>80</v>
      </c>
      <c r="G79" s="61">
        <f>$D79*VLOOKUP($C79,Eisbilanzierung!$A:$F,3,FALSE)</f>
        <v>4</v>
      </c>
      <c r="H79" s="61">
        <f>$D79*VLOOKUP($C79,Eisbilanzierung!$A:$F,4,FALSE)</f>
        <v>37.5</v>
      </c>
      <c r="I79" s="61">
        <f>$D79*VLOOKUP($C79,Eisbilanzierung!$A:$F,5,FALSE)</f>
        <v>45</v>
      </c>
      <c r="J79" s="61">
        <f>$D79*VLOOKUP($C79,Eisbilanzierung!$A:$F,6,FALSE)/100</f>
        <v>360</v>
      </c>
      <c r="L79" s="71">
        <f>$M76*D79</f>
        <v>125</v>
      </c>
      <c r="M79" s="71" t="str">
        <f t="shared" ref="M79:M86" si="6">E79</f>
        <v>g</v>
      </c>
      <c r="N79" s="117"/>
      <c r="O79" s="118"/>
      <c r="P79" s="118"/>
      <c r="Q79" s="118"/>
      <c r="R79" s="119"/>
    </row>
    <row r="80" spans="1:21" x14ac:dyDescent="0.3">
      <c r="B80" s="55">
        <v>3</v>
      </c>
      <c r="C80" s="51" t="s">
        <v>70</v>
      </c>
      <c r="D80" s="55">
        <v>100</v>
      </c>
      <c r="E80" s="55" t="s">
        <v>1</v>
      </c>
      <c r="F80" s="61">
        <f>$D80*VLOOKUP($C80,Eisbilanzierung!$A:$F,2,FALSE)</f>
        <v>0</v>
      </c>
      <c r="G80" s="61">
        <f>$D80*VLOOKUP($C80,Eisbilanzierung!$A:$F,3,FALSE)</f>
        <v>100</v>
      </c>
      <c r="H80" s="61">
        <f>$D80*VLOOKUP($C80,Eisbilanzierung!$A:$F,4,FALSE)</f>
        <v>0</v>
      </c>
      <c r="I80" s="61">
        <f>$D80*VLOOKUP($C80,Eisbilanzierung!$A:$F,5,FALSE)</f>
        <v>100</v>
      </c>
      <c r="J80" s="61">
        <f>$D80*VLOOKUP($C80,Eisbilanzierung!$A:$F,6,FALSE)/100</f>
        <v>405</v>
      </c>
      <c r="K80" s="59" t="s">
        <v>126</v>
      </c>
      <c r="L80" s="71">
        <f>$M76*D80</f>
        <v>100</v>
      </c>
      <c r="M80" s="71" t="str">
        <f t="shared" si="6"/>
        <v>g</v>
      </c>
      <c r="N80" s="117"/>
      <c r="O80" s="118"/>
      <c r="P80" s="118"/>
      <c r="Q80" s="118"/>
      <c r="R80" s="119"/>
    </row>
    <row r="81" spans="2:18" x14ac:dyDescent="0.3">
      <c r="B81" s="55">
        <v>4</v>
      </c>
      <c r="C81" s="51" t="s">
        <v>3</v>
      </c>
      <c r="D81" s="55">
        <v>60</v>
      </c>
      <c r="E81" s="55" t="s">
        <v>1</v>
      </c>
      <c r="F81" s="61">
        <f>$D81*VLOOKUP($C81,Eisbilanzierung!$A:$F,2,FALSE)</f>
        <v>0</v>
      </c>
      <c r="G81" s="61">
        <f>$D81*VLOOKUP($C81,Eisbilanzierung!$A:$F,3,FALSE)</f>
        <v>54.900000000000006</v>
      </c>
      <c r="H81" s="61">
        <f>$D81*VLOOKUP($C81,Eisbilanzierung!$A:$F,4,FALSE)</f>
        <v>0</v>
      </c>
      <c r="I81" s="61">
        <f>$D81*VLOOKUP($C81,Eisbilanzierung!$A:$F,5,FALSE)</f>
        <v>60</v>
      </c>
      <c r="J81" s="61">
        <f>$D81*VLOOKUP($C81,Eisbilanzierung!$A:$F,6,FALSE)/100</f>
        <v>219.6</v>
      </c>
      <c r="L81" s="71">
        <f>$M76*D81</f>
        <v>60</v>
      </c>
      <c r="M81" s="71" t="str">
        <f t="shared" si="6"/>
        <v>g</v>
      </c>
      <c r="N81" s="117"/>
      <c r="O81" s="118"/>
      <c r="P81" s="118"/>
      <c r="Q81" s="118"/>
      <c r="R81" s="119"/>
    </row>
    <row r="82" spans="2:18" x14ac:dyDescent="0.3">
      <c r="B82" s="55">
        <v>5</v>
      </c>
      <c r="C82" s="51" t="s">
        <v>2</v>
      </c>
      <c r="D82" s="55">
        <f>25 + 16.5</f>
        <v>41.5</v>
      </c>
      <c r="E82" s="55" t="s">
        <v>1</v>
      </c>
      <c r="F82" s="61">
        <f>$D82*VLOOKUP($C82,Eisbilanzierung!$A:$F,2,FALSE)</f>
        <v>0.83000000000000007</v>
      </c>
      <c r="G82" s="61">
        <f>$D82*VLOOKUP($C82,Eisbilanzierung!$A:$F,3,FALSE)</f>
        <v>21.372500000000002</v>
      </c>
      <c r="H82" s="61">
        <f>$D82*VLOOKUP($C82,Eisbilanzierung!$A:$F,4,FALSE)</f>
        <v>0.3735</v>
      </c>
      <c r="I82" s="61">
        <f>$D82*VLOOKUP($C82,Eisbilanzierung!$A:$F,5,FALSE)</f>
        <v>40.67</v>
      </c>
      <c r="J82" s="61">
        <f>$D82*VLOOKUP($C82,Eisbilanzierung!$A:$F,6,FALSE)/100</f>
        <v>152.72</v>
      </c>
      <c r="L82" s="71">
        <f>$M76*D82</f>
        <v>41.5</v>
      </c>
      <c r="M82" s="71" t="str">
        <f t="shared" si="6"/>
        <v>g</v>
      </c>
      <c r="N82" s="117"/>
      <c r="O82" s="118"/>
      <c r="P82" s="118"/>
      <c r="Q82" s="118"/>
      <c r="R82" s="119"/>
    </row>
    <row r="83" spans="2:18" x14ac:dyDescent="0.3">
      <c r="B83" s="55">
        <v>6</v>
      </c>
      <c r="C83" s="51" t="s">
        <v>0</v>
      </c>
      <c r="D83" s="71">
        <v>16.495601173020528</v>
      </c>
      <c r="E83" s="55" t="s">
        <v>1</v>
      </c>
      <c r="F83" s="61">
        <f>$D83*VLOOKUP($C83,Eisbilanzierung!$A:$F,2,FALSE)</f>
        <v>0</v>
      </c>
      <c r="G83" s="61">
        <f>$D83*VLOOKUP($C83,Eisbilanzierung!$A:$F,3,FALSE)</f>
        <v>0</v>
      </c>
      <c r="H83" s="61">
        <f>$D83*VLOOKUP($C83,Eisbilanzierung!$A:$F,4,FALSE)</f>
        <v>0</v>
      </c>
      <c r="I83" s="61">
        <f>$D83*VLOOKUP($C83,Eisbilanzierung!$A:$F,5,FALSE)</f>
        <v>16.495601173020528</v>
      </c>
      <c r="J83" s="61">
        <f>$D83*VLOOKUP($C83,Eisbilanzierung!$A:$F,6,FALSE)/100</f>
        <v>34.640762463343108</v>
      </c>
      <c r="L83" s="71">
        <f>$M76*D83</f>
        <v>16.495601173020528</v>
      </c>
      <c r="M83" s="71" t="str">
        <f t="shared" si="6"/>
        <v>g</v>
      </c>
      <c r="N83" s="117"/>
      <c r="O83" s="118"/>
      <c r="P83" s="118"/>
      <c r="Q83" s="118"/>
      <c r="R83" s="119"/>
    </row>
    <row r="84" spans="2:18" x14ac:dyDescent="0.3">
      <c r="B84" s="55">
        <v>7</v>
      </c>
      <c r="C84" s="51" t="s">
        <v>24</v>
      </c>
      <c r="D84" s="71">
        <v>30</v>
      </c>
      <c r="E84" s="55" t="s">
        <v>1</v>
      </c>
      <c r="F84" s="61">
        <f>$D84*VLOOKUP($C84,Eisbilanzierung!$A:$F,2,FALSE)</f>
        <v>0</v>
      </c>
      <c r="G84" s="61">
        <f>$D84*VLOOKUP($C84,Eisbilanzierung!$A:$F,3,FALSE)</f>
        <v>27.450000000000003</v>
      </c>
      <c r="H84" s="61">
        <f>$D84*VLOOKUP($C84,Eisbilanzierung!$A:$F,4,FALSE)</f>
        <v>0</v>
      </c>
      <c r="I84" s="61">
        <f>$D84*VLOOKUP($C84,Eisbilanzierung!$A:$F,5,FALSE)</f>
        <v>30</v>
      </c>
      <c r="J84" s="61">
        <f>$D84*VLOOKUP($C84,Eisbilanzierung!$A:$F,6,FALSE)/100</f>
        <v>109.8</v>
      </c>
      <c r="L84" s="71">
        <f>$M76*D84</f>
        <v>30</v>
      </c>
      <c r="M84" s="71" t="str">
        <f t="shared" si="6"/>
        <v>g</v>
      </c>
      <c r="N84" s="117"/>
      <c r="O84" s="118"/>
      <c r="P84" s="118"/>
      <c r="Q84" s="118"/>
      <c r="R84" s="119"/>
    </row>
    <row r="85" spans="2:18" x14ac:dyDescent="0.3">
      <c r="B85" s="55">
        <v>9</v>
      </c>
      <c r="C85" s="51" t="s">
        <v>129</v>
      </c>
      <c r="D85" s="71"/>
      <c r="E85" s="55" t="s">
        <v>1</v>
      </c>
      <c r="F85" s="61">
        <f>$D85*VLOOKUP($C85,Eisbilanzierung!$A:$F,2,FALSE)</f>
        <v>0</v>
      </c>
      <c r="G85" s="61">
        <f>$D85*VLOOKUP($C85,Eisbilanzierung!$A:$F,3,FALSE)</f>
        <v>0</v>
      </c>
      <c r="H85" s="61">
        <f>$D85*VLOOKUP($C85,Eisbilanzierung!$A:$F,4,FALSE)</f>
        <v>0</v>
      </c>
      <c r="I85" s="61">
        <f>$D85*VLOOKUP($C85,Eisbilanzierung!$A:$F,5,FALSE)</f>
        <v>0</v>
      </c>
      <c r="J85" s="61">
        <f>$D85*VLOOKUP($C85,Eisbilanzierung!$A:$F,6,FALSE)/100</f>
        <v>0</v>
      </c>
      <c r="K85" s="59" t="s">
        <v>131</v>
      </c>
      <c r="L85" s="71">
        <f>$M76*D85</f>
        <v>0</v>
      </c>
      <c r="M85" s="71" t="str">
        <f t="shared" si="6"/>
        <v>g</v>
      </c>
      <c r="N85" s="117"/>
      <c r="O85" s="118"/>
      <c r="P85" s="118"/>
      <c r="Q85" s="118"/>
      <c r="R85" s="119"/>
    </row>
    <row r="86" spans="2:18" x14ac:dyDescent="0.3">
      <c r="B86" s="55">
        <v>10</v>
      </c>
      <c r="C86" s="51" t="s">
        <v>119</v>
      </c>
      <c r="D86" s="72">
        <v>0.04</v>
      </c>
      <c r="E86" s="55" t="s">
        <v>1</v>
      </c>
      <c r="F86" s="61">
        <f>$D86*VLOOKUP($C86,Eisbilanzierung!$A:$F,2,FALSE)</f>
        <v>4.0000000000000002E-4</v>
      </c>
      <c r="G86" s="61">
        <f>$D86*VLOOKUP($C86,Eisbilanzierung!$A:$F,3,FALSE)</f>
        <v>0</v>
      </c>
      <c r="H86" s="61">
        <f>$D86*VLOOKUP($C86,Eisbilanzierung!$A:$F,4,FALSE)</f>
        <v>0</v>
      </c>
      <c r="I86" s="61">
        <f>$D86*VLOOKUP($C86,Eisbilanzierung!$A:$F,5,FALSE)</f>
        <v>3.9600000000000003E-2</v>
      </c>
      <c r="J86" s="61">
        <f>$D86*VLOOKUP($C86,Eisbilanzierung!$A:$F,6,FALSE)/100</f>
        <v>0</v>
      </c>
      <c r="K86" s="51" t="s">
        <v>165</v>
      </c>
      <c r="L86" s="71">
        <f>$M76*D86</f>
        <v>0.04</v>
      </c>
      <c r="M86" s="71" t="str">
        <f t="shared" si="6"/>
        <v>g</v>
      </c>
      <c r="N86" s="117"/>
      <c r="O86" s="118"/>
      <c r="P86" s="118"/>
      <c r="Q86" s="118"/>
      <c r="R86" s="119"/>
    </row>
    <row r="87" spans="2:18" ht="15" thickBot="1" x14ac:dyDescent="0.35">
      <c r="B87" s="68"/>
      <c r="C87" s="44" t="s">
        <v>7</v>
      </c>
      <c r="D87" s="73">
        <f>SUM(D78:D86)</f>
        <v>998.0356011730205</v>
      </c>
      <c r="E87" s="68" t="s">
        <v>1</v>
      </c>
      <c r="F87" s="74">
        <f>SUM(F78:F86)</f>
        <v>624.58040000000005</v>
      </c>
      <c r="G87" s="74">
        <f>SUM(G78:G86)</f>
        <v>237.72250000000003</v>
      </c>
      <c r="H87" s="74">
        <f>SUM(H78:H86)</f>
        <v>59.7485</v>
      </c>
      <c r="I87" s="74">
        <f>SUM(I78:I86)</f>
        <v>373.45520117302055</v>
      </c>
      <c r="J87" s="74">
        <f>SUM(J78:J86)</f>
        <v>1681.7607624633431</v>
      </c>
      <c r="K87" s="86"/>
      <c r="L87" s="73">
        <f>SUM(L78:L86)</f>
        <v>998.0356011730205</v>
      </c>
      <c r="M87" s="68" t="s">
        <v>1</v>
      </c>
      <c r="N87" s="120"/>
      <c r="O87" s="121"/>
      <c r="P87" s="121"/>
      <c r="Q87" s="121"/>
      <c r="R87" s="122"/>
    </row>
    <row r="88" spans="2:18" x14ac:dyDescent="0.3">
      <c r="C88" s="51" t="s">
        <v>113</v>
      </c>
      <c r="F88" s="75">
        <f>F87/$D87</f>
        <v>0.62580973991900934</v>
      </c>
      <c r="G88" s="75">
        <f t="shared" ref="G88:I88" si="7">G87/$D87</f>
        <v>0.23819040094421262</v>
      </c>
      <c r="H88" s="75">
        <f t="shared" si="7"/>
        <v>5.9866100898380618E-2</v>
      </c>
      <c r="I88" s="75">
        <f t="shared" si="7"/>
        <v>0.37419026008099082</v>
      </c>
      <c r="J88" s="76">
        <f>J87/$D87*100</f>
        <v>168.5070913789769</v>
      </c>
      <c r="K88" s="59" t="s">
        <v>222</v>
      </c>
    </row>
    <row r="89" spans="2:18" x14ac:dyDescent="0.3">
      <c r="C89" s="44" t="s">
        <v>58</v>
      </c>
      <c r="F89" s="45">
        <v>0.62</v>
      </c>
      <c r="G89" s="45">
        <v>0.18</v>
      </c>
      <c r="H89" s="45">
        <v>2.4500000000000001E-2</v>
      </c>
      <c r="I89" s="45">
        <v>0.35</v>
      </c>
    </row>
    <row r="90" spans="2:18" x14ac:dyDescent="0.3">
      <c r="C90" s="44" t="s">
        <v>59</v>
      </c>
      <c r="F90" s="45">
        <v>0.65</v>
      </c>
      <c r="G90" s="45">
        <v>0.21</v>
      </c>
      <c r="H90" s="45">
        <v>0.1</v>
      </c>
      <c r="I90" s="45">
        <v>0.38</v>
      </c>
    </row>
    <row r="92" spans="2:18" x14ac:dyDescent="0.3">
      <c r="C92" s="37" t="s">
        <v>164</v>
      </c>
    </row>
    <row r="93" spans="2:18" x14ac:dyDescent="0.3">
      <c r="B93" s="51"/>
      <c r="C93" s="51" t="s">
        <v>141</v>
      </c>
      <c r="D93" s="51"/>
      <c r="E93" s="51"/>
      <c r="F93" s="51"/>
    </row>
    <row r="94" spans="2:18" x14ac:dyDescent="0.3">
      <c r="B94" s="51"/>
      <c r="C94" s="51" t="s">
        <v>52</v>
      </c>
      <c r="D94" s="51"/>
      <c r="E94" s="51"/>
      <c r="F94" s="51"/>
    </row>
    <row r="95" spans="2:18" x14ac:dyDescent="0.3">
      <c r="B95" s="51"/>
      <c r="C95" s="51" t="s">
        <v>132</v>
      </c>
      <c r="D95" s="51"/>
      <c r="E95" s="51"/>
      <c r="F95" s="51"/>
    </row>
    <row r="96" spans="2:18" x14ac:dyDescent="0.3">
      <c r="B96" s="51"/>
      <c r="D96" s="51"/>
      <c r="E96" s="51"/>
      <c r="F96" s="51"/>
    </row>
    <row r="97" spans="1:13" x14ac:dyDescent="0.3">
      <c r="C97" s="37" t="s">
        <v>135</v>
      </c>
    </row>
    <row r="98" spans="1:13" x14ac:dyDescent="0.3">
      <c r="B98" s="51"/>
      <c r="C98" s="51" t="s">
        <v>137</v>
      </c>
      <c r="D98" s="51"/>
      <c r="E98" s="51"/>
      <c r="F98" s="51"/>
    </row>
    <row r="99" spans="1:13" x14ac:dyDescent="0.3">
      <c r="B99" s="51"/>
      <c r="D99" s="51"/>
      <c r="E99" s="51"/>
      <c r="F99" s="51"/>
    </row>
    <row r="100" spans="1:13" x14ac:dyDescent="0.3">
      <c r="B100" s="51"/>
      <c r="C100" s="37" t="s">
        <v>136</v>
      </c>
      <c r="D100" s="51"/>
      <c r="E100" s="51"/>
      <c r="F100" s="51"/>
    </row>
    <row r="101" spans="1:13" x14ac:dyDescent="0.3">
      <c r="B101" s="51"/>
      <c r="C101" s="51" t="s">
        <v>50</v>
      </c>
      <c r="D101" s="51"/>
      <c r="E101" s="51"/>
      <c r="F101" s="51"/>
    </row>
    <row r="102" spans="1:13" x14ac:dyDescent="0.3">
      <c r="B102" s="51"/>
      <c r="C102" s="51" t="s">
        <v>51</v>
      </c>
      <c r="D102" s="51"/>
      <c r="E102" s="51"/>
      <c r="F102" s="51"/>
    </row>
    <row r="103" spans="1:13" x14ac:dyDescent="0.3">
      <c r="B103" s="51"/>
      <c r="D103" s="51"/>
      <c r="E103" s="51"/>
      <c r="F103" s="51"/>
    </row>
    <row r="104" spans="1:13" s="37" customFormat="1" x14ac:dyDescent="0.3">
      <c r="B104" s="39"/>
      <c r="C104" s="37" t="s">
        <v>138</v>
      </c>
      <c r="D104" s="39"/>
      <c r="E104" s="39"/>
      <c r="F104" s="83"/>
      <c r="K104" s="57"/>
      <c r="L104" s="39"/>
      <c r="M104" s="39"/>
    </row>
    <row r="105" spans="1:13" x14ac:dyDescent="0.3">
      <c r="C105" s="51" t="s">
        <v>140</v>
      </c>
    </row>
    <row r="106" spans="1:13" x14ac:dyDescent="0.3">
      <c r="C106" s="51" t="s">
        <v>203</v>
      </c>
    </row>
    <row r="108" spans="1:13" s="80" customFormat="1" ht="18" x14ac:dyDescent="0.3">
      <c r="A108" s="79" t="s">
        <v>134</v>
      </c>
      <c r="D108" s="81"/>
      <c r="E108" s="81"/>
      <c r="K108" s="82"/>
      <c r="L108" s="81"/>
      <c r="M108" s="81"/>
    </row>
    <row r="109" spans="1:13" x14ac:dyDescent="0.3">
      <c r="B109" s="51"/>
    </row>
    <row r="110" spans="1:13" x14ac:dyDescent="0.3">
      <c r="B110" s="84" t="s">
        <v>158</v>
      </c>
      <c r="D110" s="60" t="s">
        <v>159</v>
      </c>
    </row>
    <row r="111" spans="1:13" x14ac:dyDescent="0.3">
      <c r="B111" s="84"/>
      <c r="D111" s="60"/>
    </row>
    <row r="112" spans="1:13" ht="18.600000000000001" thickBot="1" x14ac:dyDescent="0.35">
      <c r="B112" s="77" t="s">
        <v>127</v>
      </c>
      <c r="F112" s="67" t="s">
        <v>79</v>
      </c>
      <c r="K112" s="87" t="s">
        <v>157</v>
      </c>
      <c r="L112" s="67" t="s">
        <v>264</v>
      </c>
      <c r="M112" s="67">
        <v>0.9</v>
      </c>
    </row>
    <row r="113" spans="2:18" x14ac:dyDescent="0.3">
      <c r="B113" s="68" t="s">
        <v>9</v>
      </c>
      <c r="C113" s="44" t="s">
        <v>10</v>
      </c>
      <c r="D113" s="68" t="s">
        <v>11</v>
      </c>
      <c r="E113" s="68" t="s">
        <v>1</v>
      </c>
      <c r="F113" s="69" t="s">
        <v>81</v>
      </c>
      <c r="G113" s="70" t="s">
        <v>82</v>
      </c>
      <c r="H113" s="69" t="s">
        <v>83</v>
      </c>
      <c r="I113" s="70" t="s">
        <v>84</v>
      </c>
      <c r="J113" s="70" t="s">
        <v>80</v>
      </c>
      <c r="K113" s="86" t="s">
        <v>87</v>
      </c>
      <c r="L113" s="68" t="s">
        <v>11</v>
      </c>
      <c r="M113" s="68" t="s">
        <v>1</v>
      </c>
      <c r="N113" s="114" t="s">
        <v>173</v>
      </c>
      <c r="O113" s="115"/>
      <c r="P113" s="115"/>
      <c r="Q113" s="115"/>
      <c r="R113" s="116"/>
    </row>
    <row r="114" spans="2:18" x14ac:dyDescent="0.3">
      <c r="B114" s="55">
        <v>1</v>
      </c>
      <c r="C114" s="51" t="s">
        <v>39</v>
      </c>
      <c r="D114" s="55">
        <v>560</v>
      </c>
      <c r="E114" s="55" t="s">
        <v>1</v>
      </c>
      <c r="F114" s="61">
        <f>$D114*VLOOKUP($C114,Eisbilanzierung!$A:$F,2,FALSE)</f>
        <v>487.2</v>
      </c>
      <c r="G114" s="61">
        <f>$D114*VLOOKUP($C114,Eisbilanzierung!$A:$F,3,FALSE)</f>
        <v>26.88</v>
      </c>
      <c r="H114" s="61">
        <f>$D114*VLOOKUP($C114,Eisbilanzierung!$A:$F,4,FALSE)</f>
        <v>19.600000000000001</v>
      </c>
      <c r="I114" s="61">
        <f>$D114*VLOOKUP($C114,Eisbilanzierung!$A:$F,5,FALSE)</f>
        <v>72.8</v>
      </c>
      <c r="J114" s="61">
        <f>$D114*VLOOKUP($C114,Eisbilanzierung!$A:$F,6,FALSE)/100</f>
        <v>358.4</v>
      </c>
      <c r="L114" s="71">
        <f>$M112*D114</f>
        <v>504</v>
      </c>
      <c r="M114" s="71" t="str">
        <f>E114</f>
        <v>g</v>
      </c>
      <c r="N114" s="117"/>
      <c r="O114" s="118"/>
      <c r="P114" s="118"/>
      <c r="Q114" s="118"/>
      <c r="R114" s="119"/>
    </row>
    <row r="115" spans="2:18" x14ac:dyDescent="0.3">
      <c r="B115" s="55">
        <v>2</v>
      </c>
      <c r="C115" s="51" t="s">
        <v>115</v>
      </c>
      <c r="D115" s="55">
        <v>125</v>
      </c>
      <c r="E115" s="55" t="s">
        <v>1</v>
      </c>
      <c r="F115" s="61">
        <f>$D115*VLOOKUP($C115,Eisbilanzierung!$A:$F,2,FALSE)</f>
        <v>80</v>
      </c>
      <c r="G115" s="61">
        <f>$D115*VLOOKUP($C115,Eisbilanzierung!$A:$F,3,FALSE)</f>
        <v>4</v>
      </c>
      <c r="H115" s="61">
        <f>$D115*VLOOKUP($C115,Eisbilanzierung!$A:$F,4,FALSE)</f>
        <v>37.5</v>
      </c>
      <c r="I115" s="61">
        <f>$D115*VLOOKUP($C115,Eisbilanzierung!$A:$F,5,FALSE)</f>
        <v>45</v>
      </c>
      <c r="J115" s="61">
        <f>$D115*VLOOKUP($C115,Eisbilanzierung!$A:$F,6,FALSE)/100</f>
        <v>360</v>
      </c>
      <c r="L115" s="71">
        <f>$M112*D115</f>
        <v>112.5</v>
      </c>
      <c r="M115" s="71" t="str">
        <f t="shared" ref="M115:M119" si="8">E115</f>
        <v>g</v>
      </c>
      <c r="N115" s="117"/>
      <c r="O115" s="118"/>
      <c r="P115" s="118"/>
      <c r="Q115" s="118"/>
      <c r="R115" s="119"/>
    </row>
    <row r="116" spans="2:18" x14ac:dyDescent="0.3">
      <c r="B116" s="55">
        <v>3</v>
      </c>
      <c r="C116" s="51" t="s">
        <v>22</v>
      </c>
      <c r="D116" s="55">
        <v>175</v>
      </c>
      <c r="E116" s="55" t="s">
        <v>1</v>
      </c>
      <c r="F116" s="61">
        <f>$D116*VLOOKUP($C116,Eisbilanzierung!$A:$F,2,FALSE)</f>
        <v>87.5</v>
      </c>
      <c r="G116" s="61">
        <f>$D116*VLOOKUP($C116,Eisbilanzierung!$A:$F,3,FALSE)</f>
        <v>0.52500000000000002</v>
      </c>
      <c r="H116" s="61">
        <f>$D116*VLOOKUP($C116,Eisbilanzierung!$A:$F,4,FALSE)</f>
        <v>55.825000000000003</v>
      </c>
      <c r="I116" s="61">
        <f>$D116*VLOOKUP($C116,Eisbilanzierung!$A:$F,5,FALSE)</f>
        <v>87.5</v>
      </c>
      <c r="J116" s="61">
        <f>$D116*VLOOKUP($C116,Eisbilanzierung!$A:$F,6,FALSE)/100</f>
        <v>609</v>
      </c>
      <c r="K116" s="59" t="s">
        <v>128</v>
      </c>
      <c r="L116" s="71">
        <f>$M112*D116</f>
        <v>157.5</v>
      </c>
      <c r="M116" s="71" t="str">
        <f t="shared" si="8"/>
        <v>g</v>
      </c>
      <c r="N116" s="117"/>
      <c r="O116" s="118"/>
      <c r="P116" s="118"/>
      <c r="Q116" s="118"/>
      <c r="R116" s="119"/>
    </row>
    <row r="117" spans="2:18" x14ac:dyDescent="0.3">
      <c r="B117" s="55">
        <v>5</v>
      </c>
      <c r="C117" s="51" t="s">
        <v>70</v>
      </c>
      <c r="D117" s="55">
        <v>150</v>
      </c>
      <c r="E117" s="55" t="s">
        <v>1</v>
      </c>
      <c r="F117" s="61">
        <f>$D117*VLOOKUP($C117,Eisbilanzierung!$A:$F,2,FALSE)</f>
        <v>0</v>
      </c>
      <c r="G117" s="61">
        <f>$D117*VLOOKUP($C117,Eisbilanzierung!$A:$F,3,FALSE)</f>
        <v>150</v>
      </c>
      <c r="H117" s="61">
        <f>$D117*VLOOKUP($C117,Eisbilanzierung!$A:$F,4,FALSE)</f>
        <v>0</v>
      </c>
      <c r="I117" s="61">
        <f>$D117*VLOOKUP($C117,Eisbilanzierung!$A:$F,5,FALSE)</f>
        <v>150</v>
      </c>
      <c r="J117" s="61">
        <f>$D117*VLOOKUP($C117,Eisbilanzierung!$A:$F,6,FALSE)/100</f>
        <v>607.5</v>
      </c>
      <c r="K117" s="59" t="s">
        <v>130</v>
      </c>
      <c r="L117" s="71">
        <f>$M112*D117</f>
        <v>135</v>
      </c>
      <c r="M117" s="71" t="str">
        <f t="shared" si="8"/>
        <v>g</v>
      </c>
      <c r="N117" s="117"/>
      <c r="O117" s="118"/>
      <c r="P117" s="118"/>
      <c r="Q117" s="118"/>
      <c r="R117" s="119"/>
    </row>
    <row r="118" spans="2:18" x14ac:dyDescent="0.3">
      <c r="B118" s="55">
        <v>6</v>
      </c>
      <c r="C118" s="51" t="s">
        <v>3</v>
      </c>
      <c r="D118" s="55">
        <v>64</v>
      </c>
      <c r="E118" s="55" t="s">
        <v>1</v>
      </c>
      <c r="F118" s="61">
        <f>$D118*VLOOKUP($C118,Eisbilanzierung!$A:$F,2,FALSE)</f>
        <v>0</v>
      </c>
      <c r="G118" s="61">
        <f>$D118*VLOOKUP($C118,Eisbilanzierung!$A:$F,3,FALSE)</f>
        <v>58.56</v>
      </c>
      <c r="H118" s="61">
        <f>$D118*VLOOKUP($C118,Eisbilanzierung!$A:$F,4,FALSE)</f>
        <v>0</v>
      </c>
      <c r="I118" s="61">
        <f>$D118*VLOOKUP($C118,Eisbilanzierung!$A:$F,5,FALSE)</f>
        <v>64</v>
      </c>
      <c r="J118" s="61">
        <f>$D118*VLOOKUP($C118,Eisbilanzierung!$A:$F,6,FALSE)/100</f>
        <v>234.24</v>
      </c>
      <c r="L118" s="71">
        <f>$M112*D118</f>
        <v>57.6</v>
      </c>
      <c r="M118" s="71" t="str">
        <f t="shared" si="8"/>
        <v>g</v>
      </c>
      <c r="N118" s="117"/>
      <c r="O118" s="118"/>
      <c r="P118" s="118"/>
      <c r="Q118" s="118"/>
      <c r="R118" s="119"/>
    </row>
    <row r="119" spans="2:18" x14ac:dyDescent="0.3">
      <c r="B119" s="55">
        <v>7</v>
      </c>
      <c r="C119" s="51" t="s">
        <v>2</v>
      </c>
      <c r="D119" s="55">
        <v>46.5</v>
      </c>
      <c r="E119" s="55" t="s">
        <v>1</v>
      </c>
      <c r="F119" s="61">
        <f>$D119*VLOOKUP($C119,Eisbilanzierung!$A:$F,2,FALSE)</f>
        <v>0.93</v>
      </c>
      <c r="G119" s="61">
        <f>$D119*VLOOKUP($C119,Eisbilanzierung!$A:$F,3,FALSE)</f>
        <v>23.947500000000002</v>
      </c>
      <c r="H119" s="61">
        <f>$D119*VLOOKUP($C119,Eisbilanzierung!$A:$F,4,FALSE)</f>
        <v>0.41849999999999998</v>
      </c>
      <c r="I119" s="61">
        <f>$D119*VLOOKUP($C119,Eisbilanzierung!$A:$F,5,FALSE)</f>
        <v>45.57</v>
      </c>
      <c r="J119" s="61">
        <f>$D119*VLOOKUP($C119,Eisbilanzierung!$A:$F,6,FALSE)/100</f>
        <v>171.12</v>
      </c>
      <c r="L119" s="71">
        <f>$M112*D119</f>
        <v>41.85</v>
      </c>
      <c r="M119" s="71" t="str">
        <f t="shared" si="8"/>
        <v>g</v>
      </c>
      <c r="N119" s="117"/>
      <c r="O119" s="118"/>
      <c r="P119" s="118"/>
      <c r="Q119" s="118"/>
      <c r="R119" s="119"/>
    </row>
    <row r="120" spans="2:18" x14ac:dyDescent="0.3">
      <c r="B120" s="55">
        <v>8</v>
      </c>
      <c r="C120" s="51" t="s">
        <v>0</v>
      </c>
      <c r="D120" s="71">
        <v>16.5</v>
      </c>
      <c r="E120" s="55" t="s">
        <v>1</v>
      </c>
      <c r="F120" s="61">
        <f>$D120*VLOOKUP($C120,Eisbilanzierung!$A:$F,2,FALSE)</f>
        <v>0</v>
      </c>
      <c r="G120" s="61">
        <f>$D120*VLOOKUP($C120,Eisbilanzierung!$A:$F,3,FALSE)</f>
        <v>0</v>
      </c>
      <c r="H120" s="61">
        <f>$D120*VLOOKUP($C120,Eisbilanzierung!$A:$F,4,FALSE)</f>
        <v>0</v>
      </c>
      <c r="I120" s="61">
        <f>$D120*VLOOKUP($C120,Eisbilanzierung!$A:$F,5,FALSE)</f>
        <v>16.5</v>
      </c>
      <c r="J120" s="61">
        <f>$D120*VLOOKUP($C120,Eisbilanzierung!$A:$F,6,FALSE)/100</f>
        <v>34.65</v>
      </c>
      <c r="L120" s="71">
        <f>$M112*D120</f>
        <v>14.85</v>
      </c>
      <c r="M120" s="71" t="str">
        <f t="shared" ref="M120:M121" si="9">E120</f>
        <v>g</v>
      </c>
      <c r="N120" s="117"/>
      <c r="O120" s="118"/>
      <c r="P120" s="118"/>
      <c r="Q120" s="118"/>
      <c r="R120" s="119"/>
    </row>
    <row r="121" spans="2:18" x14ac:dyDescent="0.3">
      <c r="B121" s="55">
        <v>9</v>
      </c>
      <c r="C121" s="51" t="s">
        <v>4</v>
      </c>
      <c r="D121" s="71">
        <v>3</v>
      </c>
      <c r="E121" s="55" t="s">
        <v>1</v>
      </c>
      <c r="F121" s="61">
        <f>$D121*VLOOKUP($C121,Eisbilanzierung!$A:$F,2,FALSE)</f>
        <v>0</v>
      </c>
      <c r="G121" s="61">
        <f>$D121*VLOOKUP($C121,Eisbilanzierung!$A:$F,3,FALSE)</f>
        <v>2.8499999999999996</v>
      </c>
      <c r="H121" s="61">
        <f>$D121*VLOOKUP($C121,Eisbilanzierung!$A:$F,4,FALSE)</f>
        <v>0</v>
      </c>
      <c r="I121" s="61">
        <f>$D121*VLOOKUP($C121,Eisbilanzierung!$A:$F,5,FALSE)</f>
        <v>3</v>
      </c>
      <c r="J121" s="61">
        <f>$D121*VLOOKUP($C121,Eisbilanzierung!$A:$F,6,FALSE)/100</f>
        <v>11.58</v>
      </c>
      <c r="L121" s="71">
        <f>$M112*D121</f>
        <v>2.7</v>
      </c>
      <c r="M121" s="71" t="str">
        <f t="shared" si="9"/>
        <v>g</v>
      </c>
      <c r="N121" s="117"/>
      <c r="O121" s="118"/>
      <c r="P121" s="118"/>
      <c r="Q121" s="118"/>
      <c r="R121" s="119"/>
    </row>
    <row r="122" spans="2:18" x14ac:dyDescent="0.3">
      <c r="B122" s="55">
        <v>10</v>
      </c>
      <c r="C122" s="51" t="s">
        <v>24</v>
      </c>
      <c r="D122" s="71">
        <v>30</v>
      </c>
      <c r="E122" s="55" t="s">
        <v>1</v>
      </c>
      <c r="F122" s="61">
        <f>$D122*VLOOKUP($C122,Eisbilanzierung!$A:$F,2,FALSE)</f>
        <v>0</v>
      </c>
      <c r="G122" s="61">
        <f>$D122*VLOOKUP($C122,Eisbilanzierung!$A:$F,3,FALSE)</f>
        <v>27.450000000000003</v>
      </c>
      <c r="H122" s="61">
        <f>$D122*VLOOKUP($C122,Eisbilanzierung!$A:$F,4,FALSE)</f>
        <v>0</v>
      </c>
      <c r="I122" s="61">
        <f>$D122*VLOOKUP($C122,Eisbilanzierung!$A:$F,5,FALSE)</f>
        <v>30</v>
      </c>
      <c r="J122" s="61">
        <f>$D122*VLOOKUP($C122,Eisbilanzierung!$A:$F,6,FALSE)/100</f>
        <v>109.8</v>
      </c>
      <c r="L122" s="71">
        <f>$M112*D122</f>
        <v>27</v>
      </c>
      <c r="M122" s="71" t="str">
        <f>E120</f>
        <v>g</v>
      </c>
      <c r="N122" s="117"/>
      <c r="O122" s="118"/>
      <c r="P122" s="118"/>
      <c r="Q122" s="118"/>
      <c r="R122" s="119"/>
    </row>
    <row r="123" spans="2:18" x14ac:dyDescent="0.3">
      <c r="B123" s="55">
        <v>11</v>
      </c>
      <c r="C123" s="51" t="s">
        <v>129</v>
      </c>
      <c r="E123" s="55" t="s">
        <v>1</v>
      </c>
      <c r="F123" s="61">
        <f>$D123*VLOOKUP($C123,Eisbilanzierung!$A:$F,2,FALSE)</f>
        <v>0</v>
      </c>
      <c r="G123" s="61">
        <f>$D123*VLOOKUP($C123,Eisbilanzierung!$A:$F,3,FALSE)</f>
        <v>0</v>
      </c>
      <c r="H123" s="61">
        <f>$D123*VLOOKUP($C123,Eisbilanzierung!$A:$F,4,FALSE)</f>
        <v>0</v>
      </c>
      <c r="I123" s="61">
        <f>$D123*VLOOKUP($C123,Eisbilanzierung!$A:$F,5,FALSE)</f>
        <v>0</v>
      </c>
      <c r="J123" s="61">
        <f>$D123*VLOOKUP($C123,Eisbilanzierung!$A:$F,6,FALSE)/100</f>
        <v>0</v>
      </c>
      <c r="K123" s="59" t="s">
        <v>131</v>
      </c>
      <c r="L123" s="71">
        <f>$M112*D123</f>
        <v>0</v>
      </c>
      <c r="M123" s="71" t="str">
        <f>E121</f>
        <v>g</v>
      </c>
      <c r="N123" s="117"/>
      <c r="O123" s="118"/>
      <c r="P123" s="118"/>
      <c r="Q123" s="118"/>
      <c r="R123" s="119"/>
    </row>
    <row r="124" spans="2:18" ht="15" thickBot="1" x14ac:dyDescent="0.35">
      <c r="B124" s="55">
        <v>12</v>
      </c>
      <c r="C124" s="51" t="s">
        <v>119</v>
      </c>
      <c r="D124" s="72">
        <v>0.04</v>
      </c>
      <c r="E124" s="55" t="s">
        <v>1</v>
      </c>
      <c r="F124" s="61">
        <f>$D124*VLOOKUP($C124,Eisbilanzierung!$A:$F,2,FALSE)</f>
        <v>4.0000000000000002E-4</v>
      </c>
      <c r="G124" s="61">
        <f>$D124*VLOOKUP($C124,Eisbilanzierung!$A:$F,3,FALSE)</f>
        <v>0</v>
      </c>
      <c r="H124" s="61">
        <f>$D124*VLOOKUP($C124,Eisbilanzierung!$A:$F,4,FALSE)</f>
        <v>0</v>
      </c>
      <c r="I124" s="61">
        <f>$D124*VLOOKUP($C124,Eisbilanzierung!$A:$F,5,FALSE)</f>
        <v>3.9600000000000003E-2</v>
      </c>
      <c r="J124" s="61">
        <f>$D124*VLOOKUP($C124,Eisbilanzierung!$A:$F,6,FALSE)/100</f>
        <v>0</v>
      </c>
      <c r="K124" s="51" t="s">
        <v>165</v>
      </c>
      <c r="L124" s="71">
        <f>$M112*D124</f>
        <v>3.6000000000000004E-2</v>
      </c>
      <c r="M124" s="71" t="str">
        <f>E122</f>
        <v>g</v>
      </c>
      <c r="N124" s="120"/>
      <c r="O124" s="121"/>
      <c r="P124" s="121"/>
      <c r="Q124" s="121"/>
      <c r="R124" s="122"/>
    </row>
    <row r="125" spans="2:18" x14ac:dyDescent="0.3">
      <c r="B125" s="68"/>
      <c r="C125" s="44" t="s">
        <v>7</v>
      </c>
      <c r="D125" s="73">
        <f>SUM(D114:D124)</f>
        <v>1170.04</v>
      </c>
      <c r="E125" s="68" t="s">
        <v>1</v>
      </c>
      <c r="F125" s="74">
        <f>SUM(F114:F124)</f>
        <v>655.63040000000001</v>
      </c>
      <c r="G125" s="74">
        <f>SUM(G114:G124)</f>
        <v>294.21250000000003</v>
      </c>
      <c r="H125" s="74">
        <f>SUM(H114:H124)</f>
        <v>113.34350000000001</v>
      </c>
      <c r="I125" s="74">
        <f>SUM(I114:I124)</f>
        <v>514.40959999999995</v>
      </c>
      <c r="J125" s="74">
        <f>SUM(J114:J124)</f>
        <v>2496.2900000000004</v>
      </c>
      <c r="K125" s="86"/>
      <c r="L125" s="73">
        <f>SUM(L114:L124)</f>
        <v>1053.0360000000001</v>
      </c>
      <c r="M125" s="68" t="s">
        <v>1</v>
      </c>
    </row>
    <row r="126" spans="2:18" x14ac:dyDescent="0.3">
      <c r="C126" s="51" t="s">
        <v>113</v>
      </c>
      <c r="F126" s="75">
        <f>F125/$D125</f>
        <v>0.56034870602714437</v>
      </c>
      <c r="G126" s="75">
        <f t="shared" ref="G126:I126" si="10">G125/$D125</f>
        <v>0.25145507845885612</v>
      </c>
      <c r="H126" s="75">
        <f t="shared" si="10"/>
        <v>9.6871474479504976E-2</v>
      </c>
      <c r="I126" s="75">
        <f t="shared" si="10"/>
        <v>0.43965129397285563</v>
      </c>
      <c r="J126" s="76">
        <f>J125/$D125*100</f>
        <v>213.35082561279961</v>
      </c>
      <c r="K126" s="59" t="s">
        <v>222</v>
      </c>
    </row>
    <row r="127" spans="2:18" x14ac:dyDescent="0.3">
      <c r="C127" s="44" t="s">
        <v>58</v>
      </c>
      <c r="F127" s="45">
        <v>0.62</v>
      </c>
      <c r="G127" s="45">
        <v>0.18</v>
      </c>
      <c r="H127" s="45">
        <v>2.4500000000000001E-2</v>
      </c>
      <c r="I127" s="45">
        <v>0.35</v>
      </c>
    </row>
    <row r="128" spans="2:18" x14ac:dyDescent="0.3">
      <c r="C128" s="44" t="s">
        <v>59</v>
      </c>
      <c r="F128" s="45">
        <v>0.65</v>
      </c>
      <c r="G128" s="45">
        <v>0.21</v>
      </c>
      <c r="H128" s="45">
        <v>0.1</v>
      </c>
      <c r="I128" s="45">
        <v>0.38</v>
      </c>
    </row>
    <row r="129" spans="1:21" s="78" customFormat="1" x14ac:dyDescent="0.3">
      <c r="B129" s="61"/>
      <c r="C129" s="83"/>
      <c r="D129" s="61"/>
      <c r="E129" s="61"/>
      <c r="F129" s="88"/>
      <c r="G129" s="88"/>
      <c r="H129" s="88"/>
      <c r="I129" s="88"/>
      <c r="K129" s="89"/>
      <c r="L129" s="61"/>
      <c r="M129" s="61"/>
    </row>
    <row r="130" spans="1:21" s="78" customFormat="1" x14ac:dyDescent="0.3">
      <c r="B130" s="61"/>
      <c r="C130" s="83"/>
      <c r="D130" s="61"/>
      <c r="E130" s="61"/>
      <c r="F130" s="88"/>
      <c r="G130" s="88"/>
      <c r="H130" s="88"/>
      <c r="I130" s="88"/>
      <c r="K130" s="89"/>
      <c r="L130" s="61"/>
      <c r="M130" s="61"/>
    </row>
    <row r="131" spans="1:21" x14ac:dyDescent="0.3">
      <c r="C131" s="37" t="s">
        <v>164</v>
      </c>
    </row>
    <row r="132" spans="1:21" x14ac:dyDescent="0.3">
      <c r="B132" s="51"/>
      <c r="C132" s="51" t="s">
        <v>210</v>
      </c>
      <c r="D132" s="51"/>
      <c r="E132" s="51"/>
      <c r="F132" s="51"/>
    </row>
    <row r="133" spans="1:21" x14ac:dyDescent="0.3">
      <c r="B133" s="51"/>
      <c r="C133" s="51" t="s">
        <v>52</v>
      </c>
      <c r="D133" s="51"/>
      <c r="E133" s="51"/>
      <c r="F133" s="51"/>
    </row>
    <row r="134" spans="1:21" x14ac:dyDescent="0.3">
      <c r="B134" s="51"/>
      <c r="D134" s="51"/>
      <c r="E134" s="51"/>
      <c r="F134" s="51"/>
    </row>
    <row r="135" spans="1:21" s="78" customFormat="1" x14ac:dyDescent="0.3">
      <c r="C135" s="51" t="s">
        <v>211</v>
      </c>
      <c r="D135" s="61"/>
      <c r="E135" s="61"/>
      <c r="F135" s="88"/>
      <c r="G135" s="88"/>
      <c r="H135" s="88"/>
      <c r="I135" s="88"/>
      <c r="K135" s="89"/>
      <c r="L135" s="61"/>
      <c r="M135" s="61"/>
    </row>
    <row r="137" spans="1:21" s="80" customFormat="1" ht="18" x14ac:dyDescent="0.3">
      <c r="A137" s="79" t="s">
        <v>114</v>
      </c>
      <c r="D137" s="81"/>
      <c r="E137" s="81"/>
      <c r="K137" s="82"/>
      <c r="L137" s="81"/>
      <c r="M137" s="81"/>
    </row>
    <row r="138" spans="1:21" s="78" customFormat="1" x14ac:dyDescent="0.3">
      <c r="A138" s="51"/>
      <c r="B138" s="51"/>
      <c r="C138" s="51"/>
      <c r="D138" s="55"/>
      <c r="E138" s="55"/>
      <c r="G138" s="51"/>
      <c r="H138" s="51"/>
      <c r="I138" s="51"/>
      <c r="J138" s="51"/>
      <c r="K138" s="59"/>
      <c r="L138" s="55"/>
      <c r="M138" s="55"/>
      <c r="N138" s="51"/>
      <c r="O138" s="51"/>
      <c r="P138" s="51"/>
      <c r="Q138" s="51"/>
      <c r="R138" s="51"/>
      <c r="S138" s="51"/>
      <c r="T138" s="51"/>
      <c r="U138" s="51"/>
    </row>
    <row r="139" spans="1:21" ht="18.600000000000001" thickBot="1" x14ac:dyDescent="0.35">
      <c r="B139" s="66" t="s">
        <v>114</v>
      </c>
      <c r="F139" s="67" t="s">
        <v>79</v>
      </c>
      <c r="K139" s="87" t="s">
        <v>157</v>
      </c>
      <c r="L139" s="67" t="s">
        <v>264</v>
      </c>
      <c r="M139" s="67">
        <v>0.9</v>
      </c>
    </row>
    <row r="140" spans="1:21" x14ac:dyDescent="0.3">
      <c r="B140" s="68" t="s">
        <v>9</v>
      </c>
      <c r="C140" s="44" t="s">
        <v>10</v>
      </c>
      <c r="D140" s="68" t="s">
        <v>11</v>
      </c>
      <c r="E140" s="68" t="s">
        <v>1</v>
      </c>
      <c r="F140" s="69" t="s">
        <v>81</v>
      </c>
      <c r="G140" s="70" t="s">
        <v>82</v>
      </c>
      <c r="H140" s="69" t="s">
        <v>83</v>
      </c>
      <c r="I140" s="70" t="s">
        <v>84</v>
      </c>
      <c r="J140" s="70" t="s">
        <v>80</v>
      </c>
      <c r="K140" s="86" t="s">
        <v>87</v>
      </c>
      <c r="L140" s="68" t="s">
        <v>11</v>
      </c>
      <c r="M140" s="68" t="s">
        <v>1</v>
      </c>
      <c r="N140" s="114" t="s">
        <v>173</v>
      </c>
      <c r="O140" s="115"/>
      <c r="P140" s="115"/>
      <c r="Q140" s="115"/>
      <c r="R140" s="116"/>
    </row>
    <row r="141" spans="1:21" x14ac:dyDescent="0.3">
      <c r="B141" s="55">
        <v>1</v>
      </c>
      <c r="C141" s="51" t="s">
        <v>39</v>
      </c>
      <c r="D141" s="55">
        <v>500</v>
      </c>
      <c r="E141" s="55" t="s">
        <v>1</v>
      </c>
      <c r="F141" s="61">
        <f>$D141*VLOOKUP($C141,Eisbilanzierung!$A:$F,2,FALSE)</f>
        <v>435</v>
      </c>
      <c r="G141" s="61">
        <f>$D141*VLOOKUP($C141,Eisbilanzierung!$A:$F,3,FALSE)</f>
        <v>24</v>
      </c>
      <c r="H141" s="61">
        <f>$D141*VLOOKUP($C141,Eisbilanzierung!$A:$F,4,FALSE)</f>
        <v>17.5</v>
      </c>
      <c r="I141" s="61">
        <f>$D141*VLOOKUP($C141,Eisbilanzierung!$A:$F,5,FALSE)</f>
        <v>65</v>
      </c>
      <c r="J141" s="61">
        <f>$D141*VLOOKUP($C141,Eisbilanzierung!$A:$F,6,FALSE)/100</f>
        <v>320</v>
      </c>
      <c r="L141" s="71">
        <f>$M139*D141</f>
        <v>450</v>
      </c>
      <c r="M141" s="71" t="str">
        <f>E141</f>
        <v>g</v>
      </c>
      <c r="N141" s="117"/>
      <c r="O141" s="118"/>
      <c r="P141" s="118"/>
      <c r="Q141" s="118"/>
      <c r="R141" s="119"/>
    </row>
    <row r="142" spans="1:21" x14ac:dyDescent="0.3">
      <c r="B142" s="55">
        <v>2</v>
      </c>
      <c r="C142" s="51" t="s">
        <v>115</v>
      </c>
      <c r="D142" s="55">
        <v>100</v>
      </c>
      <c r="E142" s="55" t="s">
        <v>1</v>
      </c>
      <c r="F142" s="61">
        <f>$D142*VLOOKUP($C142,Eisbilanzierung!$A:$F,2,FALSE)</f>
        <v>64</v>
      </c>
      <c r="G142" s="61">
        <f>$D142*VLOOKUP($C142,Eisbilanzierung!$A:$F,3,FALSE)</f>
        <v>3.2</v>
      </c>
      <c r="H142" s="61">
        <f>$D142*VLOOKUP($C142,Eisbilanzierung!$A:$F,4,FALSE)</f>
        <v>30</v>
      </c>
      <c r="I142" s="61">
        <f>$D142*VLOOKUP($C142,Eisbilanzierung!$A:$F,5,FALSE)</f>
        <v>36</v>
      </c>
      <c r="J142" s="61">
        <f>$D142*VLOOKUP($C142,Eisbilanzierung!$A:$F,6,FALSE)/100</f>
        <v>288</v>
      </c>
      <c r="L142" s="71">
        <f>$M139*D142</f>
        <v>90</v>
      </c>
      <c r="M142" s="71" t="str">
        <f t="shared" ref="M142:M148" si="11">E142</f>
        <v>g</v>
      </c>
      <c r="N142" s="117"/>
      <c r="O142" s="118"/>
      <c r="P142" s="118"/>
      <c r="Q142" s="118"/>
      <c r="R142" s="119"/>
    </row>
    <row r="143" spans="1:21" x14ac:dyDescent="0.3">
      <c r="B143" s="55">
        <v>3</v>
      </c>
      <c r="C143" s="51" t="s">
        <v>53</v>
      </c>
      <c r="D143" s="55">
        <v>16</v>
      </c>
      <c r="E143" s="55" t="s">
        <v>1</v>
      </c>
      <c r="F143" s="61">
        <f>$D143*VLOOKUP($C143,Eisbilanzierung!$A:$F,2,FALSE)</f>
        <v>0</v>
      </c>
      <c r="G143" s="61">
        <f>$D143*VLOOKUP($C143,Eisbilanzierung!$A:$F,3,FALSE)</f>
        <v>0</v>
      </c>
      <c r="H143" s="61">
        <f>$D143*VLOOKUP($C143,Eisbilanzierung!$A:$F,4,FALSE)</f>
        <v>0</v>
      </c>
      <c r="I143" s="61">
        <f>$D143*VLOOKUP($C143,Eisbilanzierung!$A:$F,5,FALSE)</f>
        <v>0</v>
      </c>
      <c r="J143" s="61">
        <f>$D143*VLOOKUP($C143,Eisbilanzierung!$A:$F,6,FALSE)/100</f>
        <v>0</v>
      </c>
      <c r="K143" s="59" t="s">
        <v>171</v>
      </c>
      <c r="L143" s="71">
        <f>$M139*D143</f>
        <v>14.4</v>
      </c>
      <c r="M143" s="71" t="str">
        <f t="shared" si="11"/>
        <v>g</v>
      </c>
      <c r="N143" s="117"/>
      <c r="O143" s="118"/>
      <c r="P143" s="118"/>
      <c r="Q143" s="118"/>
      <c r="R143" s="119"/>
    </row>
    <row r="144" spans="1:21" x14ac:dyDescent="0.3">
      <c r="B144" s="55">
        <v>4</v>
      </c>
      <c r="C144" s="51" t="s">
        <v>117</v>
      </c>
      <c r="D144" s="71">
        <v>0.6</v>
      </c>
      <c r="E144" s="55" t="s">
        <v>1</v>
      </c>
      <c r="F144" s="61">
        <f>$D144*VLOOKUP($C144,Eisbilanzierung!$A:$F,2,FALSE)</f>
        <v>5.3999999999999999E-2</v>
      </c>
      <c r="G144" s="61">
        <f>$D144*VLOOKUP($C144,Eisbilanzierung!$A:$F,3,FALSE)</f>
        <v>0.33240000000000003</v>
      </c>
      <c r="H144" s="61">
        <f>$D144*VLOOKUP($C144,Eisbilanzierung!$A:$F,4,FALSE)</f>
        <v>1.9199999999999998E-2</v>
      </c>
      <c r="I144" s="61">
        <f>$D144*VLOOKUP($C144,Eisbilanzierung!$A:$F,5,FALSE)</f>
        <v>0.54600000000000004</v>
      </c>
      <c r="J144" s="61">
        <f>$D144*VLOOKUP($C144,Eisbilanzierung!$A:$F,6,FALSE)/100</f>
        <v>1.6319999999999999</v>
      </c>
      <c r="L144" s="71">
        <f>$M139*D144</f>
        <v>0.54</v>
      </c>
      <c r="M144" s="71" t="str">
        <f t="shared" si="11"/>
        <v>g</v>
      </c>
      <c r="N144" s="117"/>
      <c r="O144" s="118"/>
      <c r="P144" s="118"/>
      <c r="Q144" s="118"/>
      <c r="R144" s="119"/>
    </row>
    <row r="145" spans="1:18" x14ac:dyDescent="0.3">
      <c r="B145" s="55">
        <v>5</v>
      </c>
      <c r="C145" s="51" t="s">
        <v>70</v>
      </c>
      <c r="D145" s="71">
        <v>116</v>
      </c>
      <c r="E145" s="55" t="s">
        <v>1</v>
      </c>
      <c r="F145" s="61">
        <f>$D145*VLOOKUP($C145,Eisbilanzierung!$A:$F,2,FALSE)</f>
        <v>0</v>
      </c>
      <c r="G145" s="61">
        <f>$D145*VLOOKUP($C145,Eisbilanzierung!$A:$F,3,FALSE)</f>
        <v>116</v>
      </c>
      <c r="H145" s="61">
        <f>$D145*VLOOKUP($C145,Eisbilanzierung!$A:$F,4,FALSE)</f>
        <v>0</v>
      </c>
      <c r="I145" s="61">
        <f>$D145*VLOOKUP($C145,Eisbilanzierung!$A:$F,5,FALSE)</f>
        <v>116</v>
      </c>
      <c r="J145" s="61">
        <f>$D145*VLOOKUP($C145,Eisbilanzierung!$A:$F,6,FALSE)/100</f>
        <v>469.8</v>
      </c>
      <c r="L145" s="71">
        <f>$M139*D145</f>
        <v>104.4</v>
      </c>
      <c r="M145" s="71" t="str">
        <f t="shared" si="11"/>
        <v>g</v>
      </c>
      <c r="N145" s="117"/>
      <c r="O145" s="118"/>
      <c r="P145" s="118"/>
      <c r="Q145" s="118"/>
      <c r="R145" s="119"/>
    </row>
    <row r="146" spans="1:18" x14ac:dyDescent="0.3">
      <c r="B146" s="55">
        <v>6</v>
      </c>
      <c r="C146" s="51" t="s">
        <v>3</v>
      </c>
      <c r="D146" s="71">
        <v>18</v>
      </c>
      <c r="E146" s="55" t="s">
        <v>1</v>
      </c>
      <c r="F146" s="61">
        <f>$D146*VLOOKUP($C146,Eisbilanzierung!$A:$F,2,FALSE)</f>
        <v>0</v>
      </c>
      <c r="G146" s="61">
        <f>$D146*VLOOKUP($C146,Eisbilanzierung!$A:$F,3,FALSE)</f>
        <v>16.47</v>
      </c>
      <c r="H146" s="61">
        <f>$D146*VLOOKUP($C146,Eisbilanzierung!$A:$F,4,FALSE)</f>
        <v>0</v>
      </c>
      <c r="I146" s="61">
        <f>$D146*VLOOKUP($C146,Eisbilanzierung!$A:$F,5,FALSE)</f>
        <v>18</v>
      </c>
      <c r="J146" s="61">
        <f>$D146*VLOOKUP($C146,Eisbilanzierung!$A:$F,6,FALSE)/100</f>
        <v>65.88</v>
      </c>
      <c r="L146" s="71">
        <f>$M139*D146</f>
        <v>16.2</v>
      </c>
      <c r="M146" s="71" t="str">
        <f t="shared" si="11"/>
        <v>g</v>
      </c>
      <c r="N146" s="117"/>
      <c r="O146" s="118"/>
      <c r="P146" s="118"/>
      <c r="Q146" s="118"/>
      <c r="R146" s="119"/>
    </row>
    <row r="147" spans="1:18" x14ac:dyDescent="0.3">
      <c r="B147" s="55">
        <v>7</v>
      </c>
      <c r="C147" s="51" t="s">
        <v>2</v>
      </c>
      <c r="D147" s="71">
        <v>26</v>
      </c>
      <c r="E147" s="55" t="s">
        <v>1</v>
      </c>
      <c r="F147" s="61">
        <f>$D147*VLOOKUP($C147,Eisbilanzierung!$A:$F,2,FALSE)</f>
        <v>0.52</v>
      </c>
      <c r="G147" s="61">
        <f>$D147*VLOOKUP($C147,Eisbilanzierung!$A:$F,3,FALSE)</f>
        <v>13.39</v>
      </c>
      <c r="H147" s="61">
        <f>$D147*VLOOKUP($C147,Eisbilanzierung!$A:$F,4,FALSE)</f>
        <v>0.23399999999999999</v>
      </c>
      <c r="I147" s="61">
        <f>$D147*VLOOKUP($C147,Eisbilanzierung!$A:$F,5,FALSE)</f>
        <v>25.48</v>
      </c>
      <c r="J147" s="61">
        <f>$D147*VLOOKUP($C147,Eisbilanzierung!$A:$F,6,FALSE)/100</f>
        <v>95.68</v>
      </c>
      <c r="L147" s="71">
        <f>$M139*D147</f>
        <v>23.400000000000002</v>
      </c>
      <c r="M147" s="71" t="str">
        <f t="shared" si="11"/>
        <v>g</v>
      </c>
      <c r="N147" s="117"/>
      <c r="O147" s="118"/>
      <c r="P147" s="118"/>
      <c r="Q147" s="118"/>
      <c r="R147" s="119"/>
    </row>
    <row r="148" spans="1:18" x14ac:dyDescent="0.3">
      <c r="B148" s="55">
        <v>8</v>
      </c>
      <c r="C148" s="51" t="s">
        <v>0</v>
      </c>
      <c r="D148" s="71">
        <v>12</v>
      </c>
      <c r="E148" s="55" t="s">
        <v>1</v>
      </c>
      <c r="F148" s="61">
        <f>$D148*VLOOKUP($C148,Eisbilanzierung!$A:$F,2,FALSE)</f>
        <v>0</v>
      </c>
      <c r="G148" s="61">
        <f>$D148*VLOOKUP($C148,Eisbilanzierung!$A:$F,3,FALSE)</f>
        <v>0</v>
      </c>
      <c r="H148" s="61">
        <f>$D148*VLOOKUP($C148,Eisbilanzierung!$A:$F,4,FALSE)</f>
        <v>0</v>
      </c>
      <c r="I148" s="61">
        <f>$D148*VLOOKUP($C148,Eisbilanzierung!$A:$F,5,FALSE)</f>
        <v>12</v>
      </c>
      <c r="J148" s="61">
        <f>$D148*VLOOKUP($C148,Eisbilanzierung!$A:$F,6,FALSE)/100</f>
        <v>25.2</v>
      </c>
      <c r="L148" s="71">
        <f>$M139*D148</f>
        <v>10.8</v>
      </c>
      <c r="M148" s="71" t="str">
        <f t="shared" si="11"/>
        <v>g</v>
      </c>
      <c r="N148" s="117"/>
      <c r="O148" s="118"/>
      <c r="P148" s="118"/>
      <c r="Q148" s="118"/>
      <c r="R148" s="119"/>
    </row>
    <row r="149" spans="1:18" x14ac:dyDescent="0.3">
      <c r="B149" s="55">
        <v>9</v>
      </c>
      <c r="C149" s="51" t="s">
        <v>24</v>
      </c>
      <c r="D149" s="71">
        <v>24</v>
      </c>
      <c r="E149" s="55" t="s">
        <v>1</v>
      </c>
      <c r="F149" s="61">
        <f>$D149*VLOOKUP($C149,Eisbilanzierung!$A:$F,2,FALSE)</f>
        <v>0</v>
      </c>
      <c r="G149" s="61">
        <f>$D149*VLOOKUP($C149,Eisbilanzierung!$A:$F,3,FALSE)</f>
        <v>21.96</v>
      </c>
      <c r="H149" s="61">
        <f>$D149*VLOOKUP($C149,Eisbilanzierung!$A:$F,4,FALSE)</f>
        <v>0</v>
      </c>
      <c r="I149" s="61">
        <f>$D149*VLOOKUP($C149,Eisbilanzierung!$A:$F,5,FALSE)</f>
        <v>24</v>
      </c>
      <c r="J149" s="61">
        <f>$D149*VLOOKUP($C149,Eisbilanzierung!$A:$F,6,FALSE)/100</f>
        <v>87.84</v>
      </c>
      <c r="L149" s="71">
        <f>$M139*D149</f>
        <v>21.6</v>
      </c>
      <c r="M149" s="71" t="str">
        <f>E147</f>
        <v>g</v>
      </c>
      <c r="N149" s="117"/>
      <c r="O149" s="118"/>
      <c r="P149" s="118"/>
      <c r="Q149" s="118"/>
      <c r="R149" s="119"/>
    </row>
    <row r="150" spans="1:18" x14ac:dyDescent="0.3">
      <c r="B150" s="55">
        <v>10</v>
      </c>
      <c r="C150" s="51" t="s">
        <v>116</v>
      </c>
      <c r="D150" s="71">
        <v>0.8</v>
      </c>
      <c r="E150" s="55" t="s">
        <v>1</v>
      </c>
      <c r="F150" s="61">
        <f>$D150*VLOOKUP($C150,Eisbilanzierung!$A:$F,2,FALSE)</f>
        <v>0.6160000000000001</v>
      </c>
      <c r="G150" s="61">
        <f>$D150*VLOOKUP($C150,Eisbilanzierung!$A:$F,3,FALSE)</f>
        <v>0.128</v>
      </c>
      <c r="H150" s="61">
        <f>$D150*VLOOKUP($C150,Eisbilanzierung!$A:$F,4,FALSE)</f>
        <v>2.4000000000000002E-3</v>
      </c>
      <c r="I150" s="61">
        <f>$D150*VLOOKUP($C150,Eisbilanzierung!$A:$F,5,FALSE)</f>
        <v>0.184</v>
      </c>
      <c r="J150" s="61">
        <f>$D150*VLOOKUP($C150,Eisbilanzierung!$A:$F,6,FALSE)/100</f>
        <v>0.71200000000000008</v>
      </c>
      <c r="L150" s="71">
        <f>$M139*D150</f>
        <v>0.72000000000000008</v>
      </c>
      <c r="M150" s="71" t="str">
        <f>E148</f>
        <v>g</v>
      </c>
      <c r="N150" s="117"/>
      <c r="O150" s="118"/>
      <c r="P150" s="118"/>
      <c r="Q150" s="118"/>
      <c r="R150" s="119"/>
    </row>
    <row r="151" spans="1:18" ht="15" thickBot="1" x14ac:dyDescent="0.35">
      <c r="B151" s="55">
        <v>11</v>
      </c>
      <c r="C151" s="51" t="s">
        <v>119</v>
      </c>
      <c r="D151" s="72">
        <v>0.04</v>
      </c>
      <c r="E151" s="55" t="s">
        <v>1</v>
      </c>
      <c r="F151" s="61">
        <f>$D151*VLOOKUP($C151,Eisbilanzierung!$A:$F,2,FALSE)</f>
        <v>4.0000000000000002E-4</v>
      </c>
      <c r="G151" s="61">
        <f>$D151*VLOOKUP($C151,Eisbilanzierung!$A:$F,3,FALSE)</f>
        <v>0</v>
      </c>
      <c r="H151" s="61">
        <f>$D151*VLOOKUP($C151,Eisbilanzierung!$A:$F,4,FALSE)</f>
        <v>0</v>
      </c>
      <c r="I151" s="61">
        <f>$D151*VLOOKUP($C151,Eisbilanzierung!$A:$F,5,FALSE)</f>
        <v>3.9600000000000003E-2</v>
      </c>
      <c r="J151" s="61">
        <f>$D151*VLOOKUP($C151,Eisbilanzierung!$A:$F,6,FALSE)/100</f>
        <v>0</v>
      </c>
      <c r="K151" s="51" t="s">
        <v>165</v>
      </c>
      <c r="L151" s="71">
        <f>$M139*D151</f>
        <v>3.6000000000000004E-2</v>
      </c>
      <c r="M151" s="71" t="str">
        <f>E149</f>
        <v>g</v>
      </c>
      <c r="N151" s="120"/>
      <c r="O151" s="121"/>
      <c r="P151" s="121"/>
      <c r="Q151" s="121"/>
      <c r="R151" s="122"/>
    </row>
    <row r="152" spans="1:18" x14ac:dyDescent="0.3">
      <c r="B152" s="68"/>
      <c r="C152" s="44" t="s">
        <v>7</v>
      </c>
      <c r="D152" s="73">
        <f>SUM(D141:D151)</f>
        <v>813.43999999999994</v>
      </c>
      <c r="E152" s="68" t="s">
        <v>1</v>
      </c>
      <c r="F152" s="74">
        <f>SUM(F141:F151)</f>
        <v>500.19039999999995</v>
      </c>
      <c r="G152" s="74">
        <f t="shared" ref="G152:I152" si="12">SUM(G141:G151)</f>
        <v>195.4804</v>
      </c>
      <c r="H152" s="74">
        <f t="shared" si="12"/>
        <v>47.755600000000001</v>
      </c>
      <c r="I152" s="74">
        <f t="shared" si="12"/>
        <v>297.24960000000004</v>
      </c>
      <c r="J152" s="74">
        <f>SUM(J141:J151)</f>
        <v>1354.7439999999999</v>
      </c>
      <c r="K152" s="86"/>
      <c r="L152" s="73">
        <f>SUM(L141:L151)</f>
        <v>732.09599999999989</v>
      </c>
      <c r="M152" s="68" t="s">
        <v>1</v>
      </c>
    </row>
    <row r="153" spans="1:18" x14ac:dyDescent="0.3">
      <c r="C153" s="51" t="s">
        <v>113</v>
      </c>
      <c r="F153" s="75">
        <f>F152/$D152</f>
        <v>0.61490755310778911</v>
      </c>
      <c r="G153" s="75">
        <f t="shared" ref="G153:I153" si="13">G152/$D152</f>
        <v>0.24031323760818254</v>
      </c>
      <c r="H153" s="75">
        <f t="shared" si="13"/>
        <v>5.8708202202989779E-2</v>
      </c>
      <c r="I153" s="75">
        <f t="shared" si="13"/>
        <v>0.36542289535798594</v>
      </c>
      <c r="J153" s="76">
        <f>J152/$D152*100</f>
        <v>166.54504327301339</v>
      </c>
      <c r="K153" s="59" t="s">
        <v>222</v>
      </c>
    </row>
    <row r="154" spans="1:18" x14ac:dyDescent="0.3">
      <c r="C154" s="44" t="s">
        <v>58</v>
      </c>
      <c r="F154" s="45">
        <v>0.62</v>
      </c>
      <c r="G154" s="45">
        <v>0.18</v>
      </c>
      <c r="H154" s="45">
        <v>2.4500000000000001E-2</v>
      </c>
      <c r="I154" s="45">
        <v>0.35</v>
      </c>
    </row>
    <row r="155" spans="1:18" x14ac:dyDescent="0.3">
      <c r="C155" s="44" t="s">
        <v>59</v>
      </c>
      <c r="F155" s="45">
        <v>0.65</v>
      </c>
      <c r="G155" s="45">
        <v>0.21</v>
      </c>
      <c r="H155" s="45">
        <v>0.1</v>
      </c>
      <c r="I155" s="45">
        <v>0.38</v>
      </c>
    </row>
    <row r="156" spans="1:18" x14ac:dyDescent="0.3">
      <c r="B156" s="51"/>
    </row>
    <row r="157" spans="1:18" x14ac:dyDescent="0.3">
      <c r="B157" s="51"/>
      <c r="D157" s="51"/>
      <c r="E157" s="51"/>
      <c r="F157" s="51"/>
    </row>
    <row r="158" spans="1:18" s="80" customFormat="1" ht="18" x14ac:dyDescent="0.3">
      <c r="A158" s="79" t="s">
        <v>192</v>
      </c>
      <c r="D158" s="81"/>
      <c r="E158" s="81"/>
      <c r="K158" s="82"/>
      <c r="L158" s="81"/>
      <c r="M158" s="81"/>
    </row>
    <row r="160" spans="1:18" ht="18.600000000000001" thickBot="1" x14ac:dyDescent="0.35">
      <c r="B160" s="77" t="s">
        <v>191</v>
      </c>
      <c r="F160" s="67" t="s">
        <v>79</v>
      </c>
      <c r="H160" s="77"/>
      <c r="K160" s="85" t="s">
        <v>181</v>
      </c>
      <c r="L160" s="67" t="s">
        <v>264</v>
      </c>
      <c r="M160" s="67">
        <v>0.9</v>
      </c>
    </row>
    <row r="161" spans="2:18" x14ac:dyDescent="0.3">
      <c r="B161" s="68" t="s">
        <v>9</v>
      </c>
      <c r="C161" s="44" t="s">
        <v>10</v>
      </c>
      <c r="D161" s="68" t="s">
        <v>11</v>
      </c>
      <c r="E161" s="68" t="s">
        <v>1</v>
      </c>
      <c r="F161" s="69" t="s">
        <v>81</v>
      </c>
      <c r="G161" s="70" t="s">
        <v>82</v>
      </c>
      <c r="H161" s="69" t="s">
        <v>83</v>
      </c>
      <c r="I161" s="70" t="s">
        <v>84</v>
      </c>
      <c r="J161" s="70" t="s">
        <v>80</v>
      </c>
      <c r="K161" s="86" t="s">
        <v>87</v>
      </c>
      <c r="L161" s="68" t="s">
        <v>11</v>
      </c>
      <c r="M161" s="68" t="s">
        <v>1</v>
      </c>
      <c r="N161" s="114" t="s">
        <v>271</v>
      </c>
      <c r="O161" s="115"/>
      <c r="P161" s="115"/>
      <c r="Q161" s="115"/>
      <c r="R161" s="116"/>
    </row>
    <row r="162" spans="2:18" x14ac:dyDescent="0.3">
      <c r="B162" s="55">
        <v>1</v>
      </c>
      <c r="C162" s="51" t="s">
        <v>39</v>
      </c>
      <c r="D162" s="55">
        <v>200</v>
      </c>
      <c r="E162" s="55" t="s">
        <v>1</v>
      </c>
      <c r="F162" s="61">
        <f>$D162*VLOOKUP($C162,Eisbilanzierung!$A:$F,2,FALSE)</f>
        <v>174</v>
      </c>
      <c r="G162" s="61">
        <f>$D162*VLOOKUP($C162,Eisbilanzierung!$A:$F,3,FALSE)</f>
        <v>9.6</v>
      </c>
      <c r="H162" s="61">
        <f>$D162*VLOOKUP($C162,Eisbilanzierung!$A:$F,4,FALSE)</f>
        <v>7.0000000000000009</v>
      </c>
      <c r="I162" s="61">
        <f>$D162*VLOOKUP($C162,Eisbilanzierung!$A:$F,5,FALSE)</f>
        <v>26</v>
      </c>
      <c r="J162" s="61">
        <f>$D162*VLOOKUP($C162,Eisbilanzierung!$A:$F,6,FALSE)/100</f>
        <v>128</v>
      </c>
      <c r="L162" s="71">
        <f>$M160*D162</f>
        <v>180</v>
      </c>
      <c r="M162" s="71" t="str">
        <f>E162</f>
        <v>g</v>
      </c>
      <c r="N162" s="117"/>
      <c r="O162" s="118"/>
      <c r="P162" s="118"/>
      <c r="Q162" s="118"/>
      <c r="R162" s="119"/>
    </row>
    <row r="163" spans="2:18" x14ac:dyDescent="0.3">
      <c r="B163" s="55">
        <v>2</v>
      </c>
      <c r="C163" s="51" t="s">
        <v>115</v>
      </c>
      <c r="D163" s="55">
        <v>400</v>
      </c>
      <c r="E163" s="55" t="s">
        <v>1</v>
      </c>
      <c r="F163" s="61">
        <f>$D163*VLOOKUP($C163,Eisbilanzierung!$A:$F,2,FALSE)</f>
        <v>256</v>
      </c>
      <c r="G163" s="61">
        <f>$D163*VLOOKUP($C163,Eisbilanzierung!$A:$F,3,FALSE)</f>
        <v>12.8</v>
      </c>
      <c r="H163" s="61">
        <f>$D163*VLOOKUP($C163,Eisbilanzierung!$A:$F,4,FALSE)</f>
        <v>120</v>
      </c>
      <c r="I163" s="61">
        <f>$D163*VLOOKUP($C163,Eisbilanzierung!$A:$F,5,FALSE)</f>
        <v>144</v>
      </c>
      <c r="J163" s="61">
        <f>$D163*VLOOKUP($C163,Eisbilanzierung!$A:$F,6,FALSE)/100</f>
        <v>1152</v>
      </c>
      <c r="L163" s="71">
        <f>$M160*D163</f>
        <v>360</v>
      </c>
      <c r="M163" s="71" t="str">
        <f t="shared" ref="M163:M168" si="14">E163</f>
        <v>g</v>
      </c>
      <c r="N163" s="117"/>
      <c r="O163" s="118"/>
      <c r="P163" s="118"/>
      <c r="Q163" s="118"/>
      <c r="R163" s="119"/>
    </row>
    <row r="164" spans="2:18" x14ac:dyDescent="0.3">
      <c r="B164" s="55">
        <v>3</v>
      </c>
      <c r="C164" s="51" t="s">
        <v>70</v>
      </c>
      <c r="D164" s="55">
        <v>150</v>
      </c>
      <c r="E164" s="55" t="s">
        <v>1</v>
      </c>
      <c r="F164" s="61">
        <f>$D164*VLOOKUP($C164,Eisbilanzierung!$A:$F,2,FALSE)</f>
        <v>0</v>
      </c>
      <c r="G164" s="61">
        <f>$D164*VLOOKUP($C164,Eisbilanzierung!$A:$F,3,FALSE)</f>
        <v>150</v>
      </c>
      <c r="H164" s="61">
        <f>$D164*VLOOKUP($C164,Eisbilanzierung!$A:$F,4,FALSE)</f>
        <v>0</v>
      </c>
      <c r="I164" s="61">
        <f>$D164*VLOOKUP($C164,Eisbilanzierung!$A:$F,5,FALSE)</f>
        <v>150</v>
      </c>
      <c r="J164" s="61">
        <f>$D164*VLOOKUP($C164,Eisbilanzierung!$A:$F,6,FALSE)/100</f>
        <v>607.5</v>
      </c>
      <c r="L164" s="71">
        <f>$M160*D164</f>
        <v>135</v>
      </c>
      <c r="M164" s="71" t="str">
        <f t="shared" si="14"/>
        <v>g</v>
      </c>
      <c r="N164" s="117"/>
      <c r="O164" s="118"/>
      <c r="P164" s="118"/>
      <c r="Q164" s="118"/>
      <c r="R164" s="119"/>
    </row>
    <row r="165" spans="2:18" x14ac:dyDescent="0.3">
      <c r="B165" s="55">
        <v>4</v>
      </c>
      <c r="C165" s="51" t="s">
        <v>3</v>
      </c>
      <c r="D165" s="55">
        <v>50</v>
      </c>
      <c r="E165" s="55" t="s">
        <v>1</v>
      </c>
      <c r="F165" s="61">
        <f>$D165*VLOOKUP($C165,Eisbilanzierung!$A:$F,2,FALSE)</f>
        <v>0</v>
      </c>
      <c r="G165" s="61">
        <f>$D165*VLOOKUP($C165,Eisbilanzierung!$A:$F,3,FALSE)</f>
        <v>45.75</v>
      </c>
      <c r="H165" s="61">
        <f>$D165*VLOOKUP($C165,Eisbilanzierung!$A:$F,4,FALSE)</f>
        <v>0</v>
      </c>
      <c r="I165" s="61">
        <f>$D165*VLOOKUP($C165,Eisbilanzierung!$A:$F,5,FALSE)</f>
        <v>50</v>
      </c>
      <c r="J165" s="61">
        <f>$D165*VLOOKUP($C165,Eisbilanzierung!$A:$F,6,FALSE)/100</f>
        <v>183</v>
      </c>
      <c r="L165" s="71">
        <f>$M160*D165</f>
        <v>45</v>
      </c>
      <c r="M165" s="71" t="str">
        <f t="shared" si="14"/>
        <v>g</v>
      </c>
      <c r="N165" s="117"/>
      <c r="O165" s="118"/>
      <c r="P165" s="118"/>
      <c r="Q165" s="118"/>
      <c r="R165" s="119"/>
    </row>
    <row r="166" spans="2:18" x14ac:dyDescent="0.3">
      <c r="B166" s="55">
        <v>5</v>
      </c>
      <c r="C166" s="51" t="s">
        <v>22</v>
      </c>
      <c r="D166" s="55">
        <v>68</v>
      </c>
      <c r="E166" s="55" t="s">
        <v>1</v>
      </c>
      <c r="F166" s="61">
        <f>$D166*VLOOKUP($C166,Eisbilanzierung!$A:$F,2,FALSE)</f>
        <v>34</v>
      </c>
      <c r="G166" s="61">
        <f>$D166*VLOOKUP($C166,Eisbilanzierung!$A:$F,3,FALSE)</f>
        <v>0.20400000000000001</v>
      </c>
      <c r="H166" s="61">
        <f>$D166*VLOOKUP($C166,Eisbilanzierung!$A:$F,4,FALSE)</f>
        <v>21.692</v>
      </c>
      <c r="I166" s="61">
        <f>$D166*VLOOKUP($C166,Eisbilanzierung!$A:$F,5,FALSE)</f>
        <v>34</v>
      </c>
      <c r="J166" s="61">
        <f>$D166*VLOOKUP($C166,Eisbilanzierung!$A:$F,6,FALSE)/100</f>
        <v>236.64</v>
      </c>
      <c r="K166" s="59" t="s">
        <v>193</v>
      </c>
      <c r="L166" s="71">
        <f>$M160*D166</f>
        <v>61.2</v>
      </c>
      <c r="M166" s="71" t="str">
        <f t="shared" si="14"/>
        <v>g</v>
      </c>
      <c r="N166" s="117"/>
      <c r="O166" s="118"/>
      <c r="P166" s="118"/>
      <c r="Q166" s="118"/>
      <c r="R166" s="119"/>
    </row>
    <row r="167" spans="2:18" x14ac:dyDescent="0.3">
      <c r="B167" s="55">
        <v>8</v>
      </c>
      <c r="C167" s="51" t="s">
        <v>182</v>
      </c>
      <c r="D167" s="71"/>
      <c r="E167" s="55" t="s">
        <v>1</v>
      </c>
      <c r="F167" s="61">
        <f>$D167*VLOOKUP($C167,Eisbilanzierung!$A:$F,2,FALSE)</f>
        <v>0</v>
      </c>
      <c r="G167" s="61">
        <f>$D167*VLOOKUP($C167,Eisbilanzierung!$A:$F,3,FALSE)</f>
        <v>0</v>
      </c>
      <c r="H167" s="61">
        <f>$D167*VLOOKUP($C167,Eisbilanzierung!$A:$F,4,FALSE)</f>
        <v>0</v>
      </c>
      <c r="I167" s="61">
        <f>$D167*VLOOKUP($C167,Eisbilanzierung!$A:$F,5,FALSE)</f>
        <v>0</v>
      </c>
      <c r="J167" s="61">
        <f>$D167*VLOOKUP($C167,Eisbilanzierung!$A:$F,6,FALSE)/100</f>
        <v>0</v>
      </c>
      <c r="L167" s="71">
        <f>$M160*D167</f>
        <v>0</v>
      </c>
      <c r="M167" s="71" t="str">
        <f t="shared" si="14"/>
        <v>g</v>
      </c>
      <c r="N167" s="117"/>
      <c r="O167" s="118"/>
      <c r="P167" s="118"/>
      <c r="Q167" s="118"/>
      <c r="R167" s="119"/>
    </row>
    <row r="168" spans="2:18" x14ac:dyDescent="0.3">
      <c r="B168" s="55">
        <v>9</v>
      </c>
      <c r="C168" s="51" t="s">
        <v>194</v>
      </c>
      <c r="D168" s="71">
        <v>260</v>
      </c>
      <c r="E168" s="55" t="s">
        <v>1</v>
      </c>
      <c r="F168" s="61">
        <f>$D168*VLOOKUP($C168,Eisbilanzierung!$A:$F,2,FALSE)</f>
        <v>221</v>
      </c>
      <c r="G168" s="61">
        <f>$D168*VLOOKUP($C168,Eisbilanzierung!$A:$F,3,FALSE)</f>
        <v>23.4</v>
      </c>
      <c r="H168" s="61">
        <f>$D168*VLOOKUP($C168,Eisbilanzierung!$A:$F,4,FALSE)</f>
        <v>1.3</v>
      </c>
      <c r="I168" s="61">
        <f>$D168*VLOOKUP($C168,Eisbilanzierung!$A:$F,5,FALSE)</f>
        <v>39.000000000000007</v>
      </c>
      <c r="J168" s="61">
        <f>$D168*VLOOKUP($C168,Eisbilanzierung!$A:$F,6,FALSE)/100</f>
        <v>135.19999999999999</v>
      </c>
      <c r="K168" s="59" t="s">
        <v>200</v>
      </c>
      <c r="L168" s="71">
        <f>$M160*D168</f>
        <v>234</v>
      </c>
      <c r="M168" s="71" t="str">
        <f t="shared" si="14"/>
        <v>g</v>
      </c>
      <c r="N168" s="117"/>
      <c r="O168" s="118"/>
      <c r="P168" s="118"/>
      <c r="Q168" s="118"/>
      <c r="R168" s="119"/>
    </row>
    <row r="169" spans="2:18" x14ac:dyDescent="0.3">
      <c r="B169" s="55">
        <v>10</v>
      </c>
      <c r="C169" s="51" t="s">
        <v>119</v>
      </c>
      <c r="D169" s="72">
        <v>0.04</v>
      </c>
      <c r="E169" s="55" t="s">
        <v>1</v>
      </c>
      <c r="F169" s="61">
        <f>$D169*VLOOKUP($C169,Eisbilanzierung!$A:$F,2,FALSE)</f>
        <v>4.0000000000000002E-4</v>
      </c>
      <c r="G169" s="61">
        <f>$D169*VLOOKUP($C169,Eisbilanzierung!$A:$F,3,FALSE)</f>
        <v>0</v>
      </c>
      <c r="H169" s="61">
        <f>$D169*VLOOKUP($C169,Eisbilanzierung!$A:$F,4,FALSE)</f>
        <v>0</v>
      </c>
      <c r="I169" s="61">
        <f>$D169*VLOOKUP($C169,Eisbilanzierung!$A:$F,5,FALSE)</f>
        <v>3.9600000000000003E-2</v>
      </c>
      <c r="J169" s="61">
        <f>$D169*VLOOKUP($C169,Eisbilanzierung!$A:$F,6,FALSE)/100</f>
        <v>0</v>
      </c>
      <c r="K169" s="51" t="s">
        <v>165</v>
      </c>
      <c r="L169" s="71">
        <f>$M160*D169</f>
        <v>3.6000000000000004E-2</v>
      </c>
      <c r="M169" s="71" t="str">
        <f>E167</f>
        <v>g</v>
      </c>
      <c r="N169" s="117"/>
      <c r="O169" s="118"/>
      <c r="P169" s="118"/>
      <c r="Q169" s="118"/>
      <c r="R169" s="119"/>
    </row>
    <row r="170" spans="2:18" ht="15" thickBot="1" x14ac:dyDescent="0.35">
      <c r="B170" s="68"/>
      <c r="C170" s="44" t="s">
        <v>7</v>
      </c>
      <c r="D170" s="73">
        <f>SUM(D162:D169)</f>
        <v>1128.04</v>
      </c>
      <c r="E170" s="68" t="s">
        <v>1</v>
      </c>
      <c r="F170" s="74">
        <f>SUM(F162:F169)</f>
        <v>685.00040000000001</v>
      </c>
      <c r="G170" s="74">
        <f>SUM(G162:G169)</f>
        <v>241.75400000000002</v>
      </c>
      <c r="H170" s="74">
        <f>SUM(H162:H169)</f>
        <v>149.99200000000002</v>
      </c>
      <c r="I170" s="74">
        <f>SUM(I162:I169)</f>
        <v>443.03960000000001</v>
      </c>
      <c r="J170" s="74">
        <f>SUM(J162:J169)</f>
        <v>2442.3399999999997</v>
      </c>
      <c r="K170" s="86"/>
      <c r="L170" s="73">
        <f>SUM(L162:L169)</f>
        <v>1015.236</v>
      </c>
      <c r="M170" s="68" t="s">
        <v>1</v>
      </c>
      <c r="N170" s="120"/>
      <c r="O170" s="121"/>
      <c r="P170" s="121"/>
      <c r="Q170" s="121"/>
      <c r="R170" s="122"/>
    </row>
    <row r="171" spans="2:18" x14ac:dyDescent="0.3">
      <c r="C171" s="51" t="s">
        <v>113</v>
      </c>
      <c r="F171" s="75">
        <f>F170/$D170</f>
        <v>0.60724832452749911</v>
      </c>
      <c r="G171" s="75">
        <f t="shared" ref="G171:I171" si="15">G170/$D170</f>
        <v>0.21431332222261623</v>
      </c>
      <c r="H171" s="75">
        <f t="shared" si="15"/>
        <v>0.13296691606680616</v>
      </c>
      <c r="I171" s="75">
        <f t="shared" si="15"/>
        <v>0.39275167547250101</v>
      </c>
      <c r="J171" s="76">
        <f>J170/$D170*100</f>
        <v>216.51182582177935</v>
      </c>
      <c r="K171" s="59" t="s">
        <v>222</v>
      </c>
    </row>
    <row r="172" spans="2:18" x14ac:dyDescent="0.3">
      <c r="C172" s="44" t="s">
        <v>58</v>
      </c>
      <c r="F172" s="45">
        <v>0.62</v>
      </c>
      <c r="G172" s="45">
        <v>0.18</v>
      </c>
      <c r="H172" s="45">
        <v>2.4500000000000001E-2</v>
      </c>
      <c r="I172" s="45">
        <v>0.35</v>
      </c>
    </row>
    <row r="173" spans="2:18" x14ac:dyDescent="0.3">
      <c r="C173" s="44" t="s">
        <v>59</v>
      </c>
      <c r="F173" s="45">
        <v>0.65</v>
      </c>
      <c r="G173" s="45">
        <v>0.21</v>
      </c>
      <c r="H173" s="45">
        <v>0.1</v>
      </c>
      <c r="I173" s="45">
        <v>0.38</v>
      </c>
    </row>
    <row r="176" spans="2:18" x14ac:dyDescent="0.3">
      <c r="B176" s="51"/>
      <c r="C176" s="51" t="s">
        <v>196</v>
      </c>
    </row>
    <row r="177" spans="1:18" x14ac:dyDescent="0.3">
      <c r="B177" s="51"/>
      <c r="C177" s="51" t="s">
        <v>197</v>
      </c>
    </row>
    <row r="178" spans="1:18" x14ac:dyDescent="0.3">
      <c r="C178" s="51" t="s">
        <v>198</v>
      </c>
    </row>
    <row r="179" spans="1:18" x14ac:dyDescent="0.3">
      <c r="C179" s="51" t="s">
        <v>199</v>
      </c>
    </row>
    <row r="182" spans="1:18" s="80" customFormat="1" ht="18" x14ac:dyDescent="0.3">
      <c r="A182" s="79" t="s">
        <v>385</v>
      </c>
      <c r="D182" s="81"/>
      <c r="E182" s="81"/>
      <c r="K182" s="82"/>
      <c r="L182" s="81"/>
      <c r="M182" s="81"/>
    </row>
    <row r="184" spans="1:18" ht="18.600000000000001" thickBot="1" x14ac:dyDescent="0.35">
      <c r="B184" s="77" t="s">
        <v>174</v>
      </c>
      <c r="F184" s="67" t="s">
        <v>79</v>
      </c>
      <c r="H184" s="77"/>
      <c r="K184" s="85" t="s">
        <v>181</v>
      </c>
      <c r="L184" s="67" t="s">
        <v>264</v>
      </c>
      <c r="M184" s="67">
        <v>0.9</v>
      </c>
    </row>
    <row r="185" spans="1:18" x14ac:dyDescent="0.3">
      <c r="B185" s="68" t="s">
        <v>9</v>
      </c>
      <c r="C185" s="44" t="s">
        <v>10</v>
      </c>
      <c r="D185" s="68" t="s">
        <v>11</v>
      </c>
      <c r="E185" s="68" t="s">
        <v>1</v>
      </c>
      <c r="F185" s="69" t="s">
        <v>81</v>
      </c>
      <c r="G185" s="70" t="s">
        <v>82</v>
      </c>
      <c r="H185" s="69" t="s">
        <v>83</v>
      </c>
      <c r="I185" s="70" t="s">
        <v>84</v>
      </c>
      <c r="J185" s="70" t="s">
        <v>80</v>
      </c>
      <c r="K185" s="86" t="s">
        <v>87</v>
      </c>
      <c r="L185" s="68" t="s">
        <v>11</v>
      </c>
      <c r="M185" s="68" t="s">
        <v>1</v>
      </c>
      <c r="N185" s="114" t="s">
        <v>202</v>
      </c>
      <c r="O185" s="115"/>
      <c r="P185" s="115"/>
      <c r="Q185" s="115"/>
      <c r="R185" s="116"/>
    </row>
    <row r="186" spans="1:18" x14ac:dyDescent="0.3">
      <c r="B186" s="55">
        <v>1</v>
      </c>
      <c r="C186" s="51" t="s">
        <v>39</v>
      </c>
      <c r="D186" s="55">
        <v>200</v>
      </c>
      <c r="E186" s="55" t="s">
        <v>1</v>
      </c>
      <c r="F186" s="61">
        <f>$D186*VLOOKUP($C186,Eisbilanzierung!$A:$F,2,FALSE)</f>
        <v>174</v>
      </c>
      <c r="G186" s="61">
        <f>$D186*VLOOKUP($C186,Eisbilanzierung!$A:$F,3,FALSE)</f>
        <v>9.6</v>
      </c>
      <c r="H186" s="61">
        <f>$D186*VLOOKUP($C186,Eisbilanzierung!$A:$F,4,FALSE)</f>
        <v>7.0000000000000009</v>
      </c>
      <c r="I186" s="61">
        <f>$D186*VLOOKUP($C186,Eisbilanzierung!$A:$F,5,FALSE)</f>
        <v>26</v>
      </c>
      <c r="J186" s="61">
        <f>$D186*VLOOKUP($C186,Eisbilanzierung!$A:$F,6,FALSE)/100</f>
        <v>128</v>
      </c>
      <c r="L186" s="71">
        <f>$M184*D186</f>
        <v>180</v>
      </c>
      <c r="M186" s="71" t="str">
        <f>E186</f>
        <v>g</v>
      </c>
      <c r="N186" s="117"/>
      <c r="O186" s="118"/>
      <c r="P186" s="118"/>
      <c r="Q186" s="118"/>
      <c r="R186" s="119"/>
    </row>
    <row r="187" spans="1:18" x14ac:dyDescent="0.3">
      <c r="B187" s="55">
        <v>2</v>
      </c>
      <c r="C187" s="51" t="s">
        <v>115</v>
      </c>
      <c r="D187" s="55">
        <v>400</v>
      </c>
      <c r="E187" s="55" t="s">
        <v>1</v>
      </c>
      <c r="F187" s="61">
        <f>$D187*VLOOKUP($C187,Eisbilanzierung!$A:$F,2,FALSE)</f>
        <v>256</v>
      </c>
      <c r="G187" s="61">
        <f>$D187*VLOOKUP($C187,Eisbilanzierung!$A:$F,3,FALSE)</f>
        <v>12.8</v>
      </c>
      <c r="H187" s="61">
        <f>$D187*VLOOKUP($C187,Eisbilanzierung!$A:$F,4,FALSE)</f>
        <v>120</v>
      </c>
      <c r="I187" s="61">
        <f>$D187*VLOOKUP($C187,Eisbilanzierung!$A:$F,5,FALSE)</f>
        <v>144</v>
      </c>
      <c r="J187" s="61">
        <f>$D187*VLOOKUP($C187,Eisbilanzierung!$A:$F,6,FALSE)/100</f>
        <v>1152</v>
      </c>
      <c r="L187" s="71">
        <f>$M184*D187</f>
        <v>360</v>
      </c>
      <c r="M187" s="71" t="str">
        <f t="shared" ref="M187:M193" si="16">E187</f>
        <v>g</v>
      </c>
      <c r="N187" s="117"/>
      <c r="O187" s="118"/>
      <c r="P187" s="118"/>
      <c r="Q187" s="118"/>
      <c r="R187" s="119"/>
    </row>
    <row r="188" spans="1:18" x14ac:dyDescent="0.3">
      <c r="B188" s="55">
        <v>3</v>
      </c>
      <c r="C188" s="51" t="s">
        <v>70</v>
      </c>
      <c r="D188" s="55">
        <v>130</v>
      </c>
      <c r="E188" s="55" t="s">
        <v>1</v>
      </c>
      <c r="F188" s="61">
        <f>$D188*VLOOKUP($C188,Eisbilanzierung!$A:$F,2,FALSE)</f>
        <v>0</v>
      </c>
      <c r="G188" s="61">
        <f>$D188*VLOOKUP($C188,Eisbilanzierung!$A:$F,3,FALSE)</f>
        <v>130</v>
      </c>
      <c r="H188" s="61">
        <f>$D188*VLOOKUP($C188,Eisbilanzierung!$A:$F,4,FALSE)</f>
        <v>0</v>
      </c>
      <c r="I188" s="61">
        <f>$D188*VLOOKUP($C188,Eisbilanzierung!$A:$F,5,FALSE)</f>
        <v>130</v>
      </c>
      <c r="J188" s="61">
        <f>$D188*VLOOKUP($C188,Eisbilanzierung!$A:$F,6,FALSE)/100</f>
        <v>526.5</v>
      </c>
      <c r="L188" s="71">
        <f>$M184*D188</f>
        <v>117</v>
      </c>
      <c r="M188" s="71" t="str">
        <f t="shared" si="16"/>
        <v>g</v>
      </c>
      <c r="N188" s="117"/>
      <c r="O188" s="118"/>
      <c r="P188" s="118"/>
      <c r="Q188" s="118"/>
      <c r="R188" s="119"/>
    </row>
    <row r="189" spans="1:18" x14ac:dyDescent="0.3">
      <c r="B189" s="55">
        <v>4</v>
      </c>
      <c r="C189" s="51" t="s">
        <v>3</v>
      </c>
      <c r="D189" s="55">
        <v>50</v>
      </c>
      <c r="E189" s="55" t="s">
        <v>1</v>
      </c>
      <c r="F189" s="61">
        <f>$D189*VLOOKUP($C189,Eisbilanzierung!$A:$F,2,FALSE)</f>
        <v>0</v>
      </c>
      <c r="G189" s="61">
        <f>$D189*VLOOKUP($C189,Eisbilanzierung!$A:$F,3,FALSE)</f>
        <v>45.75</v>
      </c>
      <c r="H189" s="61">
        <f>$D189*VLOOKUP($C189,Eisbilanzierung!$A:$F,4,FALSE)</f>
        <v>0</v>
      </c>
      <c r="I189" s="61">
        <f>$D189*VLOOKUP($C189,Eisbilanzierung!$A:$F,5,FALSE)</f>
        <v>50</v>
      </c>
      <c r="J189" s="61">
        <f>$D189*VLOOKUP($C189,Eisbilanzierung!$A:$F,6,FALSE)/100</f>
        <v>183</v>
      </c>
      <c r="L189" s="71">
        <f>$M184*D189</f>
        <v>45</v>
      </c>
      <c r="M189" s="71" t="str">
        <f t="shared" si="16"/>
        <v>g</v>
      </c>
      <c r="N189" s="117"/>
      <c r="O189" s="118"/>
      <c r="P189" s="118"/>
      <c r="Q189" s="118"/>
      <c r="R189" s="119"/>
    </row>
    <row r="190" spans="1:18" x14ac:dyDescent="0.3">
      <c r="B190" s="55">
        <v>5</v>
      </c>
      <c r="C190" s="51" t="s">
        <v>22</v>
      </c>
      <c r="D190" s="55">
        <v>68</v>
      </c>
      <c r="E190" s="55" t="s">
        <v>1</v>
      </c>
      <c r="F190" s="61">
        <f>$D190*VLOOKUP($C190,Eisbilanzierung!$A:$F,2,FALSE)</f>
        <v>34</v>
      </c>
      <c r="G190" s="61">
        <f>$D190*VLOOKUP($C190,Eisbilanzierung!$A:$F,3,FALSE)</f>
        <v>0.20400000000000001</v>
      </c>
      <c r="H190" s="61">
        <f>$D190*VLOOKUP($C190,Eisbilanzierung!$A:$F,4,FALSE)</f>
        <v>21.692</v>
      </c>
      <c r="I190" s="61">
        <f>$D190*VLOOKUP($C190,Eisbilanzierung!$A:$F,5,FALSE)</f>
        <v>34</v>
      </c>
      <c r="J190" s="61">
        <f>$D190*VLOOKUP($C190,Eisbilanzierung!$A:$F,6,FALSE)/100</f>
        <v>236.64</v>
      </c>
      <c r="L190" s="71">
        <f>$M184*D190</f>
        <v>61.2</v>
      </c>
      <c r="M190" s="71" t="str">
        <f t="shared" si="16"/>
        <v>g</v>
      </c>
      <c r="N190" s="117"/>
      <c r="O190" s="118"/>
      <c r="P190" s="118"/>
      <c r="Q190" s="118"/>
      <c r="R190" s="119"/>
    </row>
    <row r="191" spans="1:18" ht="30" customHeight="1" x14ac:dyDescent="0.3">
      <c r="B191" s="55">
        <v>8</v>
      </c>
      <c r="C191" s="51" t="s">
        <v>182</v>
      </c>
      <c r="D191" s="71">
        <v>4</v>
      </c>
      <c r="E191" s="55" t="s">
        <v>1</v>
      </c>
      <c r="F191" s="61">
        <f>$D191*VLOOKUP($C191,Eisbilanzierung!$A:$F,2,FALSE)</f>
        <v>0</v>
      </c>
      <c r="G191" s="61">
        <f>$D191*VLOOKUP($C191,Eisbilanzierung!$A:$F,3,FALSE)</f>
        <v>4</v>
      </c>
      <c r="H191" s="61">
        <f>$D191*VLOOKUP($C191,Eisbilanzierung!$A:$F,4,FALSE)</f>
        <v>0</v>
      </c>
      <c r="I191" s="61">
        <f>$D191*VLOOKUP($C191,Eisbilanzierung!$A:$F,5,FALSE)</f>
        <v>4</v>
      </c>
      <c r="J191" s="61">
        <f>$D191*VLOOKUP($C191,Eisbilanzierung!$A:$F,6,FALSE)/100</f>
        <v>16.2</v>
      </c>
      <c r="L191" s="71">
        <f>$M184*D191</f>
        <v>3.6</v>
      </c>
      <c r="M191" s="71" t="str">
        <f t="shared" si="16"/>
        <v>g</v>
      </c>
      <c r="N191" s="117"/>
      <c r="O191" s="118"/>
      <c r="P191" s="118"/>
      <c r="Q191" s="118"/>
      <c r="R191" s="119"/>
    </row>
    <row r="192" spans="1:18" x14ac:dyDescent="0.3">
      <c r="B192" s="55">
        <v>9</v>
      </c>
      <c r="C192" s="51" t="s">
        <v>77</v>
      </c>
      <c r="D192" s="71">
        <v>250</v>
      </c>
      <c r="E192" s="55" t="s">
        <v>1</v>
      </c>
      <c r="F192" s="61">
        <f>$D192*VLOOKUP($C192,Eisbilanzierung!$A:$F,2,FALSE)</f>
        <v>225</v>
      </c>
      <c r="G192" s="61">
        <f>$D192*VLOOKUP($C192,Eisbilanzierung!$A:$F,3,FALSE)</f>
        <v>13.5</v>
      </c>
      <c r="H192" s="61">
        <f>$D192*VLOOKUP($C192,Eisbilanzierung!$A:$F,4,FALSE)</f>
        <v>1</v>
      </c>
      <c r="I192" s="61">
        <f>$D192*VLOOKUP($C192,Eisbilanzierung!$A:$F,5,FALSE)</f>
        <v>24.999999999999993</v>
      </c>
      <c r="J192" s="61">
        <f>$D192*VLOOKUP($C192,Eisbilanzierung!$A:$F,6,FALSE)/100</f>
        <v>80</v>
      </c>
      <c r="K192" s="59" t="s">
        <v>212</v>
      </c>
      <c r="L192" s="71">
        <f>$M184*D192</f>
        <v>225</v>
      </c>
      <c r="M192" s="71" t="str">
        <f t="shared" si="16"/>
        <v>g</v>
      </c>
      <c r="N192" s="117"/>
      <c r="O192" s="118"/>
      <c r="P192" s="118"/>
      <c r="Q192" s="118"/>
      <c r="R192" s="119"/>
    </row>
    <row r="193" spans="2:18" x14ac:dyDescent="0.3">
      <c r="B193" s="55">
        <v>10</v>
      </c>
      <c r="C193" s="51" t="s">
        <v>119</v>
      </c>
      <c r="D193" s="72">
        <v>0.04</v>
      </c>
      <c r="E193" s="55" t="s">
        <v>1</v>
      </c>
      <c r="F193" s="61">
        <f>$D193*VLOOKUP($C193,Eisbilanzierung!$A:$F,2,FALSE)</f>
        <v>4.0000000000000002E-4</v>
      </c>
      <c r="G193" s="61">
        <f>$D193*VLOOKUP($C193,Eisbilanzierung!$A:$F,3,FALSE)</f>
        <v>0</v>
      </c>
      <c r="H193" s="61">
        <f>$D193*VLOOKUP($C193,Eisbilanzierung!$A:$F,4,FALSE)</f>
        <v>0</v>
      </c>
      <c r="I193" s="61">
        <f>$D193*VLOOKUP($C193,Eisbilanzierung!$A:$F,5,FALSE)</f>
        <v>3.9600000000000003E-2</v>
      </c>
      <c r="J193" s="61">
        <f>$D193*VLOOKUP($C193,Eisbilanzierung!$A:$F,6,FALSE)/100</f>
        <v>0</v>
      </c>
      <c r="K193" s="51" t="s">
        <v>165</v>
      </c>
      <c r="L193" s="71">
        <f>$M184*D193</f>
        <v>3.6000000000000004E-2</v>
      </c>
      <c r="M193" s="71" t="str">
        <f t="shared" si="16"/>
        <v>g</v>
      </c>
      <c r="N193" s="117"/>
      <c r="O193" s="118"/>
      <c r="P193" s="118"/>
      <c r="Q193" s="118"/>
      <c r="R193" s="119"/>
    </row>
    <row r="194" spans="2:18" ht="15" thickBot="1" x14ac:dyDescent="0.35">
      <c r="B194" s="68"/>
      <c r="C194" s="44" t="s">
        <v>7</v>
      </c>
      <c r="D194" s="73">
        <f>SUM(D186:D193)</f>
        <v>1102.04</v>
      </c>
      <c r="E194" s="68" t="s">
        <v>1</v>
      </c>
      <c r="F194" s="74">
        <f>SUM(F186:F193)</f>
        <v>689.00040000000001</v>
      </c>
      <c r="G194" s="74">
        <f>SUM(G186:G193)</f>
        <v>215.85400000000001</v>
      </c>
      <c r="H194" s="74">
        <f>SUM(H186:H193)</f>
        <v>149.69200000000001</v>
      </c>
      <c r="I194" s="74">
        <f>SUM(I186:I193)</f>
        <v>413.03960000000001</v>
      </c>
      <c r="J194" s="74">
        <f>SUM(J186:J193)</f>
        <v>2322.3399999999997</v>
      </c>
      <c r="K194" s="86"/>
      <c r="L194" s="73">
        <f>SUM(L186:L193)</f>
        <v>991.83600000000001</v>
      </c>
      <c r="M194" s="68" t="s">
        <v>1</v>
      </c>
      <c r="N194" s="120"/>
      <c r="O194" s="121"/>
      <c r="P194" s="121"/>
      <c r="Q194" s="121"/>
      <c r="R194" s="122"/>
    </row>
    <row r="195" spans="2:18" x14ac:dyDescent="0.3">
      <c r="C195" s="51" t="s">
        <v>113</v>
      </c>
      <c r="F195" s="75">
        <f>F194/$D194</f>
        <v>0.62520452978113317</v>
      </c>
      <c r="G195" s="75">
        <f t="shared" ref="G195:I195" si="17">G194/$D194</f>
        <v>0.19586766360567676</v>
      </c>
      <c r="H195" s="75">
        <f t="shared" si="17"/>
        <v>0.13583173024572612</v>
      </c>
      <c r="I195" s="75">
        <f t="shared" si="17"/>
        <v>0.37479547021886683</v>
      </c>
      <c r="J195" s="76">
        <f>J194/$D194*100</f>
        <v>210.73100794889476</v>
      </c>
      <c r="K195" s="59" t="s">
        <v>222</v>
      </c>
    </row>
    <row r="196" spans="2:18" x14ac:dyDescent="0.3">
      <c r="C196" s="44" t="s">
        <v>58</v>
      </c>
      <c r="F196" s="45">
        <v>0.62</v>
      </c>
      <c r="G196" s="45">
        <v>0.18</v>
      </c>
      <c r="H196" s="45">
        <v>2.4500000000000001E-2</v>
      </c>
      <c r="I196" s="45">
        <v>0.35</v>
      </c>
    </row>
    <row r="197" spans="2:18" x14ac:dyDescent="0.3">
      <c r="C197" s="44" t="s">
        <v>59</v>
      </c>
      <c r="F197" s="45">
        <v>0.65</v>
      </c>
      <c r="G197" s="45">
        <v>0.21</v>
      </c>
      <c r="H197" s="45">
        <v>0.1</v>
      </c>
      <c r="I197" s="45">
        <v>0.38</v>
      </c>
    </row>
    <row r="200" spans="2:18" x14ac:dyDescent="0.3">
      <c r="C200" s="51" t="s">
        <v>196</v>
      </c>
    </row>
    <row r="201" spans="2:18" x14ac:dyDescent="0.3">
      <c r="C201" s="51" t="s">
        <v>197</v>
      </c>
    </row>
    <row r="202" spans="2:18" x14ac:dyDescent="0.3">
      <c r="C202" s="51" t="s">
        <v>198</v>
      </c>
    </row>
    <row r="203" spans="2:18" x14ac:dyDescent="0.3">
      <c r="C203" s="51" t="s">
        <v>201</v>
      </c>
    </row>
    <row r="206" spans="2:18" ht="18.600000000000001" thickBot="1" x14ac:dyDescent="0.35">
      <c r="B206" s="77" t="s">
        <v>174</v>
      </c>
      <c r="F206" s="67" t="s">
        <v>79</v>
      </c>
      <c r="H206" s="77"/>
      <c r="K206" s="85" t="s">
        <v>181</v>
      </c>
      <c r="L206" s="67" t="s">
        <v>264</v>
      </c>
      <c r="M206" s="67">
        <v>0.9</v>
      </c>
    </row>
    <row r="207" spans="2:18" x14ac:dyDescent="0.3">
      <c r="B207" s="68" t="s">
        <v>9</v>
      </c>
      <c r="C207" s="44" t="s">
        <v>10</v>
      </c>
      <c r="D207" s="68" t="s">
        <v>11</v>
      </c>
      <c r="E207" s="68" t="s">
        <v>1</v>
      </c>
      <c r="F207" s="69" t="s">
        <v>81</v>
      </c>
      <c r="G207" s="70" t="s">
        <v>82</v>
      </c>
      <c r="H207" s="69" t="s">
        <v>83</v>
      </c>
      <c r="I207" s="70" t="s">
        <v>84</v>
      </c>
      <c r="J207" s="70" t="s">
        <v>80</v>
      </c>
      <c r="K207" s="86" t="s">
        <v>87</v>
      </c>
      <c r="L207" s="68" t="s">
        <v>11</v>
      </c>
      <c r="M207" s="68" t="s">
        <v>1</v>
      </c>
      <c r="N207" s="114" t="s">
        <v>386</v>
      </c>
      <c r="O207" s="115"/>
      <c r="P207" s="115"/>
      <c r="Q207" s="115"/>
      <c r="R207" s="116"/>
    </row>
    <row r="208" spans="2:18" x14ac:dyDescent="0.3">
      <c r="B208" s="55">
        <v>1</v>
      </c>
      <c r="C208" s="51" t="s">
        <v>115</v>
      </c>
      <c r="D208" s="55">
        <v>400</v>
      </c>
      <c r="E208" s="55" t="s">
        <v>1</v>
      </c>
      <c r="F208" s="61">
        <f>$D208*VLOOKUP($C208,Eisbilanzierung!$A:$F,2,FALSE)</f>
        <v>256</v>
      </c>
      <c r="G208" s="61">
        <f>$D208*VLOOKUP($C208,Eisbilanzierung!$A:$F,3,FALSE)</f>
        <v>12.8</v>
      </c>
      <c r="H208" s="61">
        <f>$D208*VLOOKUP($C208,Eisbilanzierung!$A:$F,4,FALSE)</f>
        <v>120</v>
      </c>
      <c r="I208" s="61">
        <f>$D208*VLOOKUP($C208,Eisbilanzierung!$A:$F,5,FALSE)</f>
        <v>144</v>
      </c>
      <c r="J208" s="61">
        <f>$D208*VLOOKUP($C208,Eisbilanzierung!$A:$F,6,FALSE)/100</f>
        <v>1152</v>
      </c>
      <c r="L208" s="71">
        <f>$M206*D208</f>
        <v>360</v>
      </c>
      <c r="M208" s="71" t="str">
        <f t="shared" ref="M208:M214" si="18">E208</f>
        <v>g</v>
      </c>
      <c r="N208" s="117"/>
      <c r="O208" s="118"/>
      <c r="P208" s="118"/>
      <c r="Q208" s="118"/>
      <c r="R208" s="119"/>
    </row>
    <row r="209" spans="1:18" x14ac:dyDescent="0.3">
      <c r="B209" s="55">
        <v>2</v>
      </c>
      <c r="C209" s="51" t="s">
        <v>70</v>
      </c>
      <c r="D209" s="55">
        <v>100</v>
      </c>
      <c r="E209" s="55" t="s">
        <v>1</v>
      </c>
      <c r="F209" s="61">
        <f>$D209*VLOOKUP($C209,Eisbilanzierung!$A:$F,2,FALSE)</f>
        <v>0</v>
      </c>
      <c r="G209" s="61">
        <f>$D209*VLOOKUP($C209,Eisbilanzierung!$A:$F,3,FALSE)</f>
        <v>100</v>
      </c>
      <c r="H209" s="61">
        <f>$D209*VLOOKUP($C209,Eisbilanzierung!$A:$F,4,FALSE)</f>
        <v>0</v>
      </c>
      <c r="I209" s="61">
        <f>$D209*VLOOKUP($C209,Eisbilanzierung!$A:$F,5,FALSE)</f>
        <v>100</v>
      </c>
      <c r="J209" s="61">
        <f>$D209*VLOOKUP($C209,Eisbilanzierung!$A:$F,6,FALSE)/100</f>
        <v>405</v>
      </c>
      <c r="L209" s="71">
        <f>$M206*D209</f>
        <v>90</v>
      </c>
      <c r="M209" s="71" t="str">
        <f t="shared" si="18"/>
        <v>g</v>
      </c>
      <c r="N209" s="117"/>
      <c r="O209" s="118"/>
      <c r="P209" s="118"/>
      <c r="Q209" s="118"/>
      <c r="R209" s="119"/>
    </row>
    <row r="210" spans="1:18" x14ac:dyDescent="0.3">
      <c r="B210" s="55">
        <v>3</v>
      </c>
      <c r="C210" s="51" t="s">
        <v>3</v>
      </c>
      <c r="D210" s="55">
        <v>40</v>
      </c>
      <c r="E210" s="55" t="s">
        <v>1</v>
      </c>
      <c r="F210" s="61">
        <f>$D210*VLOOKUP($C210,Eisbilanzierung!$A:$F,2,FALSE)</f>
        <v>0</v>
      </c>
      <c r="G210" s="61">
        <f>$D210*VLOOKUP($C210,Eisbilanzierung!$A:$F,3,FALSE)</f>
        <v>36.6</v>
      </c>
      <c r="H210" s="61">
        <f>$D210*VLOOKUP($C210,Eisbilanzierung!$A:$F,4,FALSE)</f>
        <v>0</v>
      </c>
      <c r="I210" s="61">
        <f>$D210*VLOOKUP($C210,Eisbilanzierung!$A:$F,5,FALSE)</f>
        <v>40</v>
      </c>
      <c r="J210" s="61">
        <f>$D210*VLOOKUP($C210,Eisbilanzierung!$A:$F,6,FALSE)/100</f>
        <v>146.4</v>
      </c>
      <c r="L210" s="71">
        <f>$M206*D210</f>
        <v>36</v>
      </c>
      <c r="M210" s="71" t="str">
        <f t="shared" si="18"/>
        <v>g</v>
      </c>
      <c r="N210" s="117"/>
      <c r="O210" s="118"/>
      <c r="P210" s="118"/>
      <c r="Q210" s="118"/>
      <c r="R210" s="119"/>
    </row>
    <row r="211" spans="1:18" x14ac:dyDescent="0.3">
      <c r="B211" s="55">
        <v>4</v>
      </c>
      <c r="C211" s="51" t="s">
        <v>24</v>
      </c>
      <c r="D211" s="55">
        <v>30</v>
      </c>
      <c r="E211" s="55" t="s">
        <v>1</v>
      </c>
      <c r="F211" s="61">
        <f>$D211*VLOOKUP($C211,Eisbilanzierung!$A:$F,2,FALSE)</f>
        <v>0</v>
      </c>
      <c r="G211" s="61">
        <f>$D211*VLOOKUP($C211,Eisbilanzierung!$A:$F,3,FALSE)</f>
        <v>27.450000000000003</v>
      </c>
      <c r="H211" s="61">
        <f>$D211*VLOOKUP($C211,Eisbilanzierung!$A:$F,4,FALSE)</f>
        <v>0</v>
      </c>
      <c r="I211" s="61">
        <f>$D211*VLOOKUP($C211,Eisbilanzierung!$A:$F,5,FALSE)</f>
        <v>30</v>
      </c>
      <c r="J211" s="61">
        <f>$D211*VLOOKUP($C211,Eisbilanzierung!$A:$F,6,FALSE)/100</f>
        <v>109.8</v>
      </c>
      <c r="L211" s="71">
        <f>$M206*D211</f>
        <v>27</v>
      </c>
      <c r="M211" s="71" t="str">
        <f t="shared" si="18"/>
        <v>g</v>
      </c>
      <c r="N211" s="117"/>
      <c r="O211" s="118"/>
      <c r="P211" s="118"/>
      <c r="Q211" s="118"/>
      <c r="R211" s="119"/>
    </row>
    <row r="212" spans="1:18" ht="30" customHeight="1" x14ac:dyDescent="0.3">
      <c r="B212" s="55">
        <v>5</v>
      </c>
      <c r="C212" s="51" t="s">
        <v>182</v>
      </c>
      <c r="D212" s="71">
        <v>4</v>
      </c>
      <c r="E212" s="55" t="s">
        <v>1</v>
      </c>
      <c r="F212" s="61">
        <f>$D212*VLOOKUP($C212,Eisbilanzierung!$A:$F,2,FALSE)</f>
        <v>0</v>
      </c>
      <c r="G212" s="61">
        <f>$D212*VLOOKUP($C212,Eisbilanzierung!$A:$F,3,FALSE)</f>
        <v>4</v>
      </c>
      <c r="H212" s="61">
        <f>$D212*VLOOKUP($C212,Eisbilanzierung!$A:$F,4,FALSE)</f>
        <v>0</v>
      </c>
      <c r="I212" s="61">
        <f>$D212*VLOOKUP($C212,Eisbilanzierung!$A:$F,5,FALSE)</f>
        <v>4</v>
      </c>
      <c r="J212" s="61">
        <f>$D212*VLOOKUP($C212,Eisbilanzierung!$A:$F,6,FALSE)/100</f>
        <v>16.2</v>
      </c>
      <c r="L212" s="71">
        <f>$M206*D212</f>
        <v>3.6</v>
      </c>
      <c r="M212" s="71" t="str">
        <f t="shared" si="18"/>
        <v>g</v>
      </c>
      <c r="N212" s="117"/>
      <c r="O212" s="118"/>
      <c r="P212" s="118"/>
      <c r="Q212" s="118"/>
      <c r="R212" s="119"/>
    </row>
    <row r="213" spans="1:18" x14ac:dyDescent="0.3">
      <c r="B213" s="55">
        <v>6</v>
      </c>
      <c r="C213" s="51" t="s">
        <v>77</v>
      </c>
      <c r="D213" s="71">
        <v>450</v>
      </c>
      <c r="E213" s="55" t="s">
        <v>1</v>
      </c>
      <c r="F213" s="61">
        <f>$D213*VLOOKUP($C213,Eisbilanzierung!$A:$F,2,FALSE)</f>
        <v>405</v>
      </c>
      <c r="G213" s="61">
        <f>$D213*VLOOKUP($C213,Eisbilanzierung!$A:$F,3,FALSE)</f>
        <v>24.3</v>
      </c>
      <c r="H213" s="61">
        <f>$D213*VLOOKUP($C213,Eisbilanzierung!$A:$F,4,FALSE)</f>
        <v>1.8</v>
      </c>
      <c r="I213" s="61">
        <f>$D213*VLOOKUP($C213,Eisbilanzierung!$A:$F,5,FALSE)</f>
        <v>44.999999999999993</v>
      </c>
      <c r="J213" s="61">
        <f>$D213*VLOOKUP($C213,Eisbilanzierung!$A:$F,6,FALSE)/100</f>
        <v>144</v>
      </c>
      <c r="K213" s="59" t="s">
        <v>212</v>
      </c>
      <c r="L213" s="71">
        <f>$M206*D213</f>
        <v>405</v>
      </c>
      <c r="M213" s="71" t="str">
        <f t="shared" si="18"/>
        <v>g</v>
      </c>
      <c r="N213" s="117"/>
      <c r="O213" s="118"/>
      <c r="P213" s="118"/>
      <c r="Q213" s="118"/>
      <c r="R213" s="119"/>
    </row>
    <row r="214" spans="1:18" x14ac:dyDescent="0.3">
      <c r="B214" s="55">
        <v>7</v>
      </c>
      <c r="C214" s="51" t="s">
        <v>119</v>
      </c>
      <c r="D214" s="72">
        <v>0.04</v>
      </c>
      <c r="E214" s="55" t="s">
        <v>1</v>
      </c>
      <c r="F214" s="61">
        <f>$D214*VLOOKUP($C214,Eisbilanzierung!$A:$F,2,FALSE)</f>
        <v>4.0000000000000002E-4</v>
      </c>
      <c r="G214" s="61">
        <f>$D214*VLOOKUP($C214,Eisbilanzierung!$A:$F,3,FALSE)</f>
        <v>0</v>
      </c>
      <c r="H214" s="61">
        <f>$D214*VLOOKUP($C214,Eisbilanzierung!$A:$F,4,FALSE)</f>
        <v>0</v>
      </c>
      <c r="I214" s="61">
        <f>$D214*VLOOKUP($C214,Eisbilanzierung!$A:$F,5,FALSE)</f>
        <v>3.9600000000000003E-2</v>
      </c>
      <c r="J214" s="61">
        <f>$D214*VLOOKUP($C214,Eisbilanzierung!$A:$F,6,FALSE)/100</f>
        <v>0</v>
      </c>
      <c r="K214" s="51" t="s">
        <v>165</v>
      </c>
      <c r="L214" s="71">
        <f>$M206*D214</f>
        <v>3.6000000000000004E-2</v>
      </c>
      <c r="M214" s="71" t="str">
        <f t="shared" si="18"/>
        <v>g</v>
      </c>
      <c r="N214" s="117"/>
      <c r="O214" s="118"/>
      <c r="P214" s="118"/>
      <c r="Q214" s="118"/>
      <c r="R214" s="119"/>
    </row>
    <row r="215" spans="1:18" ht="15" thickBot="1" x14ac:dyDescent="0.35">
      <c r="B215" s="68"/>
      <c r="C215" s="44" t="s">
        <v>7</v>
      </c>
      <c r="D215" s="73">
        <f>SUM(D208:D214)</f>
        <v>1024.04</v>
      </c>
      <c r="E215" s="68" t="s">
        <v>1</v>
      </c>
      <c r="F215" s="74">
        <f>SUM(F208:F214)</f>
        <v>661.00040000000001</v>
      </c>
      <c r="G215" s="74">
        <f>SUM(G208:G214)</f>
        <v>205.15000000000003</v>
      </c>
      <c r="H215" s="74">
        <f>SUM(H208:H214)</f>
        <v>121.8</v>
      </c>
      <c r="I215" s="74">
        <f>SUM(I208:I214)</f>
        <v>363.03960000000001</v>
      </c>
      <c r="J215" s="74">
        <f>SUM(J208:J214)</f>
        <v>1973.4</v>
      </c>
      <c r="K215" s="86"/>
      <c r="L215" s="73">
        <f>SUM(L208:L214)</f>
        <v>921.63599999999997</v>
      </c>
      <c r="M215" s="68" t="s">
        <v>1</v>
      </c>
      <c r="N215" s="120"/>
      <c r="O215" s="121"/>
      <c r="P215" s="121"/>
      <c r="Q215" s="121"/>
      <c r="R215" s="122"/>
    </row>
    <row r="216" spans="1:18" x14ac:dyDescent="0.3">
      <c r="C216" s="51" t="s">
        <v>113</v>
      </c>
      <c r="F216" s="75">
        <f>F215/$D215</f>
        <v>0.6454829889457443</v>
      </c>
      <c r="G216" s="75">
        <f t="shared" ref="G216:I216" si="19">G215/$D215</f>
        <v>0.20033397132924499</v>
      </c>
      <c r="H216" s="75">
        <f t="shared" si="19"/>
        <v>0.11894066638021952</v>
      </c>
      <c r="I216" s="75">
        <f t="shared" si="19"/>
        <v>0.3545170110542557</v>
      </c>
      <c r="J216" s="76">
        <f>J215/$D215*100</f>
        <v>192.70731612046404</v>
      </c>
      <c r="K216" s="59" t="s">
        <v>222</v>
      </c>
    </row>
    <row r="217" spans="1:18" x14ac:dyDescent="0.3">
      <c r="C217" s="44" t="s">
        <v>58</v>
      </c>
      <c r="F217" s="45">
        <v>0.62</v>
      </c>
      <c r="G217" s="45">
        <v>0.18</v>
      </c>
      <c r="H217" s="45">
        <v>2.4500000000000001E-2</v>
      </c>
      <c r="I217" s="45">
        <v>0.35</v>
      </c>
    </row>
    <row r="218" spans="1:18" x14ac:dyDescent="0.3">
      <c r="C218" s="44" t="s">
        <v>59</v>
      </c>
      <c r="F218" s="45">
        <v>0.65</v>
      </c>
      <c r="G218" s="45">
        <v>0.21</v>
      </c>
      <c r="H218" s="45">
        <v>0.1</v>
      </c>
      <c r="I218" s="45">
        <v>0.38</v>
      </c>
    </row>
    <row r="221" spans="1:18" s="80" customFormat="1" ht="18" x14ac:dyDescent="0.3">
      <c r="A221" s="79" t="s">
        <v>297</v>
      </c>
      <c r="D221" s="81"/>
      <c r="E221" s="81"/>
      <c r="K221" s="82"/>
      <c r="L221" s="81"/>
      <c r="M221" s="81"/>
    </row>
    <row r="223" spans="1:18" x14ac:dyDescent="0.3">
      <c r="B223" s="84" t="s">
        <v>224</v>
      </c>
      <c r="D223" s="30" t="s">
        <v>223</v>
      </c>
    </row>
    <row r="225" spans="2:18" ht="18.600000000000001" thickBot="1" x14ac:dyDescent="0.35">
      <c r="B225" s="77" t="s">
        <v>297</v>
      </c>
      <c r="F225" s="67" t="s">
        <v>79</v>
      </c>
      <c r="H225" s="77"/>
      <c r="K225" s="85" t="s">
        <v>181</v>
      </c>
      <c r="L225" s="67" t="s">
        <v>264</v>
      </c>
      <c r="M225" s="67">
        <v>0.8</v>
      </c>
    </row>
    <row r="226" spans="2:18" x14ac:dyDescent="0.3">
      <c r="B226" s="68" t="s">
        <v>9</v>
      </c>
      <c r="C226" s="44" t="s">
        <v>10</v>
      </c>
      <c r="D226" s="68" t="s">
        <v>11</v>
      </c>
      <c r="E226" s="68" t="s">
        <v>1</v>
      </c>
      <c r="F226" s="69" t="s">
        <v>81</v>
      </c>
      <c r="G226" s="70" t="s">
        <v>82</v>
      </c>
      <c r="H226" s="69" t="s">
        <v>83</v>
      </c>
      <c r="I226" s="70" t="s">
        <v>84</v>
      </c>
      <c r="J226" s="70" t="s">
        <v>80</v>
      </c>
      <c r="K226" s="86" t="s">
        <v>87</v>
      </c>
      <c r="L226" s="68" t="s">
        <v>11</v>
      </c>
      <c r="M226" s="68" t="s">
        <v>1</v>
      </c>
      <c r="N226" s="114" t="s">
        <v>296</v>
      </c>
      <c r="O226" s="115"/>
      <c r="P226" s="115"/>
      <c r="Q226" s="115"/>
      <c r="R226" s="116"/>
    </row>
    <row r="227" spans="2:18" x14ac:dyDescent="0.3">
      <c r="B227" s="55">
        <v>1</v>
      </c>
      <c r="C227" s="51" t="s">
        <v>213</v>
      </c>
      <c r="D227" s="55">
        <v>800</v>
      </c>
      <c r="E227" s="55" t="s">
        <v>1</v>
      </c>
      <c r="F227" s="61">
        <f>$D227*VLOOKUP($C227,Eisbilanzierung!$A:$F,2,FALSE)</f>
        <v>656</v>
      </c>
      <c r="G227" s="61">
        <f>$D227*VLOOKUP($C227,Eisbilanzierung!$A:$F,3,FALSE)</f>
        <v>29.599999999999998</v>
      </c>
      <c r="H227" s="61">
        <f>$D227*VLOOKUP($C227,Eisbilanzierung!$A:$F,4,FALSE)</f>
        <v>80</v>
      </c>
      <c r="I227" s="61">
        <f>$D227*VLOOKUP($C227,Eisbilanzierung!$A:$F,5,FALSE)</f>
        <v>144.00000000000003</v>
      </c>
      <c r="J227" s="61">
        <f>$D227*VLOOKUP($C227,Eisbilanzierung!$A:$F,6,FALSE)/100</f>
        <v>944</v>
      </c>
      <c r="L227" s="71">
        <f>$M225*D227</f>
        <v>640</v>
      </c>
      <c r="M227" s="71" t="str">
        <f>E227</f>
        <v>g</v>
      </c>
      <c r="N227" s="117"/>
      <c r="O227" s="118"/>
      <c r="P227" s="118"/>
      <c r="Q227" s="118"/>
      <c r="R227" s="119"/>
    </row>
    <row r="228" spans="2:18" x14ac:dyDescent="0.3">
      <c r="B228" s="55">
        <v>2</v>
      </c>
      <c r="C228" s="51" t="s">
        <v>70</v>
      </c>
      <c r="D228" s="55">
        <v>120</v>
      </c>
      <c r="E228" s="55" t="s">
        <v>1</v>
      </c>
      <c r="F228" s="61">
        <f>$D228*VLOOKUP($C228,Eisbilanzierung!$A:$F,2,FALSE)</f>
        <v>0</v>
      </c>
      <c r="G228" s="61">
        <f>$D228*VLOOKUP($C228,Eisbilanzierung!$A:$F,3,FALSE)</f>
        <v>120</v>
      </c>
      <c r="H228" s="61">
        <f>$D228*VLOOKUP($C228,Eisbilanzierung!$A:$F,4,FALSE)</f>
        <v>0</v>
      </c>
      <c r="I228" s="61">
        <f>$D228*VLOOKUP($C228,Eisbilanzierung!$A:$F,5,FALSE)</f>
        <v>120</v>
      </c>
      <c r="J228" s="61">
        <f>$D228*VLOOKUP($C228,Eisbilanzierung!$A:$F,6,FALSE)/100</f>
        <v>486</v>
      </c>
      <c r="L228" s="71">
        <f>$M225*D228</f>
        <v>96</v>
      </c>
      <c r="M228" s="71" t="str">
        <f t="shared" ref="M228:M230" si="20">E228</f>
        <v>g</v>
      </c>
      <c r="N228" s="117"/>
      <c r="O228" s="118"/>
      <c r="P228" s="118"/>
      <c r="Q228" s="118"/>
      <c r="R228" s="119"/>
    </row>
    <row r="229" spans="2:18" x14ac:dyDescent="0.3">
      <c r="B229" s="55">
        <v>3</v>
      </c>
      <c r="C229" s="51" t="s">
        <v>3</v>
      </c>
      <c r="D229" s="55">
        <v>40</v>
      </c>
      <c r="E229" s="55" t="s">
        <v>1</v>
      </c>
      <c r="F229" s="61">
        <f>$D229*VLOOKUP($C229,Eisbilanzierung!$A:$F,2,FALSE)</f>
        <v>0</v>
      </c>
      <c r="G229" s="61">
        <f>$D229*VLOOKUP($C229,Eisbilanzierung!$A:$F,3,FALSE)</f>
        <v>36.6</v>
      </c>
      <c r="H229" s="61">
        <f>$D229*VLOOKUP($C229,Eisbilanzierung!$A:$F,4,FALSE)</f>
        <v>0</v>
      </c>
      <c r="I229" s="61">
        <f>$D229*VLOOKUP($C229,Eisbilanzierung!$A:$F,5,FALSE)</f>
        <v>40</v>
      </c>
      <c r="J229" s="61">
        <f>$D229*VLOOKUP($C229,Eisbilanzierung!$A:$F,6,FALSE)/100</f>
        <v>146.4</v>
      </c>
      <c r="L229" s="71">
        <f>$M225*D229</f>
        <v>32</v>
      </c>
      <c r="M229" s="71" t="str">
        <f t="shared" si="20"/>
        <v>g</v>
      </c>
      <c r="N229" s="117"/>
      <c r="O229" s="118"/>
      <c r="P229" s="118"/>
      <c r="Q229" s="118"/>
      <c r="R229" s="119"/>
    </row>
    <row r="230" spans="2:18" x14ac:dyDescent="0.3">
      <c r="B230" s="55">
        <v>4</v>
      </c>
      <c r="C230" s="51" t="s">
        <v>24</v>
      </c>
      <c r="D230" s="71">
        <v>16</v>
      </c>
      <c r="E230" s="55" t="s">
        <v>1</v>
      </c>
      <c r="F230" s="61">
        <f>$D230*VLOOKUP($C230,Eisbilanzierung!$A:$F,2,FALSE)</f>
        <v>0</v>
      </c>
      <c r="G230" s="61">
        <f>$D230*VLOOKUP($C230,Eisbilanzierung!$A:$F,3,FALSE)</f>
        <v>14.64</v>
      </c>
      <c r="H230" s="61">
        <f>$D230*VLOOKUP($C230,Eisbilanzierung!$A:$F,4,FALSE)</f>
        <v>0</v>
      </c>
      <c r="I230" s="61">
        <f>$D230*VLOOKUP($C230,Eisbilanzierung!$A:$F,5,FALSE)</f>
        <v>16</v>
      </c>
      <c r="J230" s="61">
        <f>$D230*VLOOKUP($C230,Eisbilanzierung!$A:$F,6,FALSE)/100</f>
        <v>58.56</v>
      </c>
      <c r="L230" s="71">
        <f>$M225*D230</f>
        <v>12.8</v>
      </c>
      <c r="M230" s="71" t="str">
        <f t="shared" si="20"/>
        <v>g</v>
      </c>
      <c r="N230" s="117"/>
      <c r="O230" s="118"/>
      <c r="P230" s="118"/>
      <c r="Q230" s="118"/>
      <c r="R230" s="119"/>
    </row>
    <row r="231" spans="2:18" x14ac:dyDescent="0.3">
      <c r="B231" s="55">
        <v>5</v>
      </c>
      <c r="C231" s="51" t="s">
        <v>215</v>
      </c>
      <c r="D231" s="71">
        <v>10</v>
      </c>
      <c r="E231" s="55" t="s">
        <v>1</v>
      </c>
      <c r="F231" s="61">
        <f>$D231*VLOOKUP($C231,Eisbilanzierung!$A:$F,2,FALSE)</f>
        <v>7.8000000000000007</v>
      </c>
      <c r="G231" s="61">
        <f>$D231*VLOOKUP($C231,Eisbilanzierung!$A:$F,3,FALSE)</f>
        <v>1.53</v>
      </c>
      <c r="H231" s="61">
        <f>$D231*VLOOKUP($C231,Eisbilanzierung!$A:$F,4,FALSE)</f>
        <v>0.2</v>
      </c>
      <c r="I231" s="61">
        <f>$D231*VLOOKUP($C231,Eisbilanzierung!$A:$F,5,FALSE)</f>
        <v>2.1999999999999997</v>
      </c>
      <c r="J231" s="61">
        <f>$D231*VLOOKUP($C231,Eisbilanzierung!$A:$F,6,FALSE)/100</f>
        <v>9.1999999999999993</v>
      </c>
      <c r="L231" s="71">
        <f>$M225*D231</f>
        <v>8</v>
      </c>
      <c r="M231" s="71" t="str">
        <f>E230</f>
        <v>g</v>
      </c>
      <c r="N231" s="117"/>
      <c r="O231" s="118"/>
      <c r="P231" s="118"/>
      <c r="Q231" s="118"/>
      <c r="R231" s="119"/>
    </row>
    <row r="232" spans="2:18" x14ac:dyDescent="0.3">
      <c r="B232" s="55">
        <v>6</v>
      </c>
      <c r="C232" s="51" t="s">
        <v>119</v>
      </c>
      <c r="D232" s="72">
        <v>0.04</v>
      </c>
      <c r="E232" s="55" t="s">
        <v>1</v>
      </c>
      <c r="F232" s="61">
        <f>$D232*VLOOKUP($C232,Eisbilanzierung!$A:$F,2,FALSE)</f>
        <v>4.0000000000000002E-4</v>
      </c>
      <c r="G232" s="61">
        <f>$D232*VLOOKUP($C232,Eisbilanzierung!$A:$F,3,FALSE)</f>
        <v>0</v>
      </c>
      <c r="H232" s="61">
        <f>$D232*VLOOKUP($C232,Eisbilanzierung!$A:$F,4,FALSE)</f>
        <v>0</v>
      </c>
      <c r="I232" s="61">
        <f>$D232*VLOOKUP($C232,Eisbilanzierung!$A:$F,5,FALSE)</f>
        <v>3.9600000000000003E-2</v>
      </c>
      <c r="J232" s="61">
        <f>$D232*VLOOKUP($C232,Eisbilanzierung!$A:$F,6,FALSE)/100</f>
        <v>0</v>
      </c>
      <c r="K232" s="51" t="s">
        <v>165</v>
      </c>
      <c r="L232" s="71">
        <f>$M225*D232</f>
        <v>3.2000000000000001E-2</v>
      </c>
      <c r="M232" s="71" t="str">
        <f>E231</f>
        <v>g</v>
      </c>
      <c r="N232" s="117"/>
      <c r="O232" s="118"/>
      <c r="P232" s="118"/>
      <c r="Q232" s="118"/>
      <c r="R232" s="119"/>
    </row>
    <row r="233" spans="2:18" ht="15" thickBot="1" x14ac:dyDescent="0.35">
      <c r="B233" s="68"/>
      <c r="C233" s="44" t="s">
        <v>7</v>
      </c>
      <c r="D233" s="73">
        <f>SUM(D227:D232)</f>
        <v>986.04</v>
      </c>
      <c r="E233" s="68" t="s">
        <v>1</v>
      </c>
      <c r="F233" s="74">
        <f>SUM(F227:F232)</f>
        <v>663.80039999999997</v>
      </c>
      <c r="G233" s="74">
        <f>SUM(G227:G232)</f>
        <v>202.36999999999998</v>
      </c>
      <c r="H233" s="74">
        <f>SUM(H227:H232)</f>
        <v>80.2</v>
      </c>
      <c r="I233" s="74">
        <f>SUM(I227:I232)</f>
        <v>322.2396</v>
      </c>
      <c r="J233" s="74">
        <f>SUM(J227:J232)</f>
        <v>1644.16</v>
      </c>
      <c r="K233" s="86"/>
      <c r="L233" s="73">
        <f>SUM(L227:L232)</f>
        <v>788.83199999999999</v>
      </c>
      <c r="M233" s="68" t="s">
        <v>1</v>
      </c>
      <c r="N233" s="120"/>
      <c r="O233" s="121"/>
      <c r="P233" s="121"/>
      <c r="Q233" s="121"/>
      <c r="R233" s="122"/>
    </row>
    <row r="234" spans="2:18" x14ac:dyDescent="0.3">
      <c r="C234" s="51" t="s">
        <v>113</v>
      </c>
      <c r="F234" s="75">
        <f>F233/$D233</f>
        <v>0.67319824753559687</v>
      </c>
      <c r="G234" s="75">
        <f t="shared" ref="G234:I234" si="21">G233/$D233</f>
        <v>0.20523508174110583</v>
      </c>
      <c r="H234" s="75">
        <f t="shared" si="21"/>
        <v>8.1335442781225925E-2</v>
      </c>
      <c r="I234" s="75">
        <f t="shared" si="21"/>
        <v>0.32680175246440307</v>
      </c>
      <c r="J234" s="76">
        <f>J233/$D233*100</f>
        <v>166.74374264735712</v>
      </c>
      <c r="K234" s="59" t="s">
        <v>222</v>
      </c>
    </row>
    <row r="235" spans="2:18" x14ac:dyDescent="0.3">
      <c r="C235" s="44" t="s">
        <v>58</v>
      </c>
      <c r="F235" s="45">
        <v>0.62</v>
      </c>
      <c r="G235" s="45">
        <v>0.18</v>
      </c>
      <c r="H235" s="45">
        <v>2.4500000000000001E-2</v>
      </c>
      <c r="I235" s="45">
        <v>0.35</v>
      </c>
    </row>
    <row r="236" spans="2:18" x14ac:dyDescent="0.3">
      <c r="C236" s="44" t="s">
        <v>59</v>
      </c>
      <c r="F236" s="45">
        <v>0.65</v>
      </c>
      <c r="G236" s="45">
        <v>0.21</v>
      </c>
      <c r="H236" s="45">
        <v>0.1</v>
      </c>
      <c r="I236" s="45">
        <v>0.38</v>
      </c>
    </row>
    <row r="239" spans="2:18" x14ac:dyDescent="0.3">
      <c r="C239" s="51" t="s">
        <v>219</v>
      </c>
    </row>
    <row r="240" spans="2:18" x14ac:dyDescent="0.3">
      <c r="C240" s="51" t="s">
        <v>225</v>
      </c>
    </row>
    <row r="241" spans="1:18" x14ac:dyDescent="0.3">
      <c r="C241" s="51" t="s">
        <v>220</v>
      </c>
    </row>
    <row r="242" spans="1:18" x14ac:dyDescent="0.3">
      <c r="C242" s="51" t="s">
        <v>221</v>
      </c>
    </row>
    <row r="244" spans="1:18" s="80" customFormat="1" ht="18" x14ac:dyDescent="0.3">
      <c r="A244" s="79" t="s">
        <v>226</v>
      </c>
      <c r="D244" s="81"/>
      <c r="E244" s="81"/>
      <c r="K244" s="82"/>
      <c r="L244" s="81"/>
      <c r="M244" s="81"/>
    </row>
    <row r="246" spans="1:18" x14ac:dyDescent="0.3">
      <c r="B246" s="84" t="s">
        <v>224</v>
      </c>
      <c r="D246" s="30" t="s">
        <v>228</v>
      </c>
    </row>
    <row r="248" spans="1:18" ht="18.600000000000001" thickBot="1" x14ac:dyDescent="0.35">
      <c r="B248" s="77" t="s">
        <v>226</v>
      </c>
      <c r="F248" s="67" t="s">
        <v>79</v>
      </c>
      <c r="H248" s="77"/>
      <c r="K248" s="87" t="s">
        <v>157</v>
      </c>
      <c r="L248" s="67" t="s">
        <v>264</v>
      </c>
      <c r="M248" s="67">
        <v>0.9</v>
      </c>
    </row>
    <row r="249" spans="1:18" x14ac:dyDescent="0.3">
      <c r="B249" s="68" t="s">
        <v>9</v>
      </c>
      <c r="C249" s="44" t="s">
        <v>10</v>
      </c>
      <c r="D249" s="68" t="s">
        <v>11</v>
      </c>
      <c r="E249" s="68" t="s">
        <v>1</v>
      </c>
      <c r="F249" s="69" t="s">
        <v>81</v>
      </c>
      <c r="G249" s="70" t="s">
        <v>82</v>
      </c>
      <c r="H249" s="69" t="s">
        <v>83</v>
      </c>
      <c r="I249" s="70" t="s">
        <v>84</v>
      </c>
      <c r="J249" s="70" t="s">
        <v>80</v>
      </c>
      <c r="K249" s="86" t="s">
        <v>87</v>
      </c>
      <c r="L249" s="68" t="s">
        <v>11</v>
      </c>
      <c r="M249" s="68" t="s">
        <v>1</v>
      </c>
      <c r="N249" s="114" t="s">
        <v>227</v>
      </c>
      <c r="O249" s="115"/>
      <c r="P249" s="115"/>
      <c r="Q249" s="115"/>
      <c r="R249" s="116"/>
    </row>
    <row r="250" spans="1:18" x14ac:dyDescent="0.3">
      <c r="B250" s="55">
        <v>1</v>
      </c>
      <c r="C250" s="51" t="s">
        <v>213</v>
      </c>
      <c r="D250" s="55">
        <v>500</v>
      </c>
      <c r="E250" s="55" t="s">
        <v>1</v>
      </c>
      <c r="F250" s="61">
        <f>$D250*VLOOKUP($C250,Eisbilanzierung!$A:$F,2,FALSE)</f>
        <v>410</v>
      </c>
      <c r="G250" s="61">
        <f>$D250*VLOOKUP($C250,Eisbilanzierung!$A:$F,3,FALSE)</f>
        <v>18.5</v>
      </c>
      <c r="H250" s="61">
        <f>$D250*VLOOKUP($C250,Eisbilanzierung!$A:$F,4,FALSE)</f>
        <v>50</v>
      </c>
      <c r="I250" s="61">
        <f>$D250*VLOOKUP($C250,Eisbilanzierung!$A:$F,5,FALSE)</f>
        <v>90.000000000000028</v>
      </c>
      <c r="J250" s="61">
        <f>$D250*VLOOKUP($C250,Eisbilanzierung!$A:$F,6,FALSE)/100</f>
        <v>590</v>
      </c>
      <c r="L250" s="71">
        <f>$M248*D250</f>
        <v>450</v>
      </c>
      <c r="M250" s="71" t="str">
        <f>E250</f>
        <v>g</v>
      </c>
      <c r="N250" s="117"/>
      <c r="O250" s="118"/>
      <c r="P250" s="118"/>
      <c r="Q250" s="118"/>
      <c r="R250" s="119"/>
    </row>
    <row r="251" spans="1:18" x14ac:dyDescent="0.3">
      <c r="B251" s="55">
        <v>2</v>
      </c>
      <c r="C251" s="51" t="s">
        <v>187</v>
      </c>
      <c r="D251" s="55">
        <v>500</v>
      </c>
      <c r="E251" s="55" t="s">
        <v>1</v>
      </c>
      <c r="F251" s="61">
        <f>$D251*VLOOKUP($C251,Eisbilanzierung!$A:$F,2,FALSE)</f>
        <v>375</v>
      </c>
      <c r="G251" s="61">
        <f>$D251*VLOOKUP($C251,Eisbilanzierung!$A:$F,3,FALSE)</f>
        <v>112.5</v>
      </c>
      <c r="H251" s="61">
        <f>$D251*VLOOKUP($C251,Eisbilanzierung!$A:$F,4,FALSE)</f>
        <v>2.5</v>
      </c>
      <c r="I251" s="61">
        <f>$D251*VLOOKUP($C251,Eisbilanzierung!$A:$F,5,FALSE)</f>
        <v>125</v>
      </c>
      <c r="J251" s="61">
        <f>$D251*VLOOKUP($C251,Eisbilanzierung!$A:$F,6,FALSE)/100</f>
        <v>600</v>
      </c>
      <c r="L251" s="71">
        <f>$M248*D251</f>
        <v>450</v>
      </c>
      <c r="M251" s="71" t="str">
        <f t="shared" ref="M251:M257" si="22">E251</f>
        <v>g</v>
      </c>
      <c r="N251" s="117"/>
      <c r="O251" s="118"/>
      <c r="P251" s="118"/>
      <c r="Q251" s="118"/>
      <c r="R251" s="119"/>
    </row>
    <row r="252" spans="1:18" x14ac:dyDescent="0.3">
      <c r="B252" s="55">
        <v>3</v>
      </c>
      <c r="C252" s="51" t="s">
        <v>70</v>
      </c>
      <c r="D252" s="55">
        <v>56</v>
      </c>
      <c r="E252" s="55" t="s">
        <v>1</v>
      </c>
      <c r="F252" s="61">
        <f>$D252*VLOOKUP($C252,Eisbilanzierung!$A:$F,2,FALSE)</f>
        <v>0</v>
      </c>
      <c r="G252" s="61">
        <f>$D252*VLOOKUP($C252,Eisbilanzierung!$A:$F,3,FALSE)</f>
        <v>56</v>
      </c>
      <c r="H252" s="61">
        <f>$D252*VLOOKUP($C252,Eisbilanzierung!$A:$F,4,FALSE)</f>
        <v>0</v>
      </c>
      <c r="I252" s="61">
        <f>$D252*VLOOKUP($C252,Eisbilanzierung!$A:$F,5,FALSE)</f>
        <v>56</v>
      </c>
      <c r="J252" s="61">
        <f>$D252*VLOOKUP($C252,Eisbilanzierung!$A:$F,6,FALSE)/100</f>
        <v>226.8</v>
      </c>
      <c r="L252" s="71">
        <f>$M248*D252</f>
        <v>50.4</v>
      </c>
      <c r="M252" s="71" t="str">
        <f t="shared" si="22"/>
        <v>g</v>
      </c>
      <c r="N252" s="117"/>
      <c r="O252" s="118"/>
      <c r="P252" s="118"/>
      <c r="Q252" s="118"/>
      <c r="R252" s="119"/>
    </row>
    <row r="253" spans="1:18" x14ac:dyDescent="0.3">
      <c r="B253" s="55">
        <v>4</v>
      </c>
      <c r="C253" s="51" t="s">
        <v>3</v>
      </c>
      <c r="D253" s="55">
        <v>50</v>
      </c>
      <c r="E253" s="55" t="s">
        <v>1</v>
      </c>
      <c r="F253" s="61">
        <f>$D253*VLOOKUP($C253,Eisbilanzierung!$A:$F,2,FALSE)</f>
        <v>0</v>
      </c>
      <c r="G253" s="61">
        <f>$D253*VLOOKUP($C253,Eisbilanzierung!$A:$F,3,FALSE)</f>
        <v>45.75</v>
      </c>
      <c r="H253" s="61">
        <f>$D253*VLOOKUP($C253,Eisbilanzierung!$A:$F,4,FALSE)</f>
        <v>0</v>
      </c>
      <c r="I253" s="61">
        <f>$D253*VLOOKUP($C253,Eisbilanzierung!$A:$F,5,FALSE)</f>
        <v>50</v>
      </c>
      <c r="J253" s="61">
        <f>$D253*VLOOKUP($C253,Eisbilanzierung!$A:$F,6,FALSE)/100</f>
        <v>183</v>
      </c>
      <c r="L253" s="71">
        <f>$M248*D253</f>
        <v>45</v>
      </c>
      <c r="M253" s="71" t="str">
        <f t="shared" si="22"/>
        <v>g</v>
      </c>
      <c r="N253" s="117"/>
      <c r="O253" s="118"/>
      <c r="P253" s="118"/>
      <c r="Q253" s="118"/>
      <c r="R253" s="119"/>
    </row>
    <row r="254" spans="1:18" x14ac:dyDescent="0.3">
      <c r="B254" s="55">
        <v>5</v>
      </c>
      <c r="C254" s="51" t="s">
        <v>75</v>
      </c>
      <c r="D254" s="55">
        <v>0</v>
      </c>
      <c r="E254" s="55" t="s">
        <v>1</v>
      </c>
      <c r="F254" s="61">
        <f>$D254*VLOOKUP($C254,Eisbilanzierung!$A:$F,2,FALSE)</f>
        <v>0</v>
      </c>
      <c r="G254" s="61">
        <f>$D254*VLOOKUP($C254,Eisbilanzierung!$A:$F,3,FALSE)</f>
        <v>0</v>
      </c>
      <c r="H254" s="61">
        <f>$D254*VLOOKUP($C254,Eisbilanzierung!$A:$F,4,FALSE)</f>
        <v>0</v>
      </c>
      <c r="I254" s="61">
        <f>$D254*VLOOKUP($C254,Eisbilanzierung!$A:$F,5,FALSE)</f>
        <v>0</v>
      </c>
      <c r="J254" s="61">
        <f>$D254*VLOOKUP($C254,Eisbilanzierung!$A:$F,6,FALSE)/100</f>
        <v>0</v>
      </c>
      <c r="L254" s="71">
        <f>$M248*D254</f>
        <v>0</v>
      </c>
      <c r="M254" s="71" t="str">
        <f t="shared" si="22"/>
        <v>g</v>
      </c>
      <c r="N254" s="117"/>
      <c r="O254" s="118"/>
      <c r="P254" s="118"/>
      <c r="Q254" s="118"/>
      <c r="R254" s="119"/>
    </row>
    <row r="255" spans="1:18" x14ac:dyDescent="0.3">
      <c r="B255" s="55">
        <v>6</v>
      </c>
      <c r="C255" s="51" t="s">
        <v>0</v>
      </c>
      <c r="D255" s="71">
        <v>30</v>
      </c>
      <c r="E255" s="55" t="s">
        <v>1</v>
      </c>
      <c r="F255" s="61">
        <f>$D255*VLOOKUP($C255,Eisbilanzierung!$A:$F,2,FALSE)</f>
        <v>0</v>
      </c>
      <c r="G255" s="61">
        <f>$D255*VLOOKUP($C255,Eisbilanzierung!$A:$F,3,FALSE)</f>
        <v>0</v>
      </c>
      <c r="H255" s="61">
        <f>$D255*VLOOKUP($C255,Eisbilanzierung!$A:$F,4,FALSE)</f>
        <v>0</v>
      </c>
      <c r="I255" s="61">
        <f>$D255*VLOOKUP($C255,Eisbilanzierung!$A:$F,5,FALSE)</f>
        <v>30</v>
      </c>
      <c r="J255" s="61">
        <f>$D255*VLOOKUP($C255,Eisbilanzierung!$A:$F,6,FALSE)/100</f>
        <v>63</v>
      </c>
      <c r="L255" s="71">
        <f>$M248*D255</f>
        <v>27</v>
      </c>
      <c r="M255" s="71" t="str">
        <f t="shared" si="22"/>
        <v>g</v>
      </c>
      <c r="N255" s="117"/>
      <c r="O255" s="118"/>
      <c r="P255" s="118"/>
      <c r="Q255" s="118"/>
      <c r="R255" s="119"/>
    </row>
    <row r="256" spans="1:18" x14ac:dyDescent="0.3">
      <c r="B256" s="55">
        <v>7</v>
      </c>
      <c r="C256" s="51" t="s">
        <v>24</v>
      </c>
      <c r="D256" s="71"/>
      <c r="E256" s="55" t="s">
        <v>1</v>
      </c>
      <c r="F256" s="61">
        <f>$D256*VLOOKUP($C256,Eisbilanzierung!$A:$F,2,FALSE)</f>
        <v>0</v>
      </c>
      <c r="G256" s="61">
        <f>$D256*VLOOKUP($C256,Eisbilanzierung!$A:$F,3,FALSE)</f>
        <v>0</v>
      </c>
      <c r="H256" s="61">
        <f>$D256*VLOOKUP($C256,Eisbilanzierung!$A:$F,4,FALSE)</f>
        <v>0</v>
      </c>
      <c r="I256" s="61">
        <f>$D256*VLOOKUP($C256,Eisbilanzierung!$A:$F,5,FALSE)</f>
        <v>0</v>
      </c>
      <c r="J256" s="61">
        <f>$D256*VLOOKUP($C256,Eisbilanzierung!$A:$F,6,FALSE)/100</f>
        <v>0</v>
      </c>
      <c r="L256" s="71">
        <f>$M248*D256</f>
        <v>0</v>
      </c>
      <c r="M256" s="71" t="str">
        <f t="shared" si="22"/>
        <v>g</v>
      </c>
      <c r="N256" s="117"/>
      <c r="O256" s="118"/>
      <c r="P256" s="118"/>
      <c r="Q256" s="118"/>
      <c r="R256" s="119"/>
    </row>
    <row r="257" spans="1:18" ht="30" customHeight="1" x14ac:dyDescent="0.3">
      <c r="B257" s="55">
        <v>8</v>
      </c>
      <c r="C257" s="51" t="s">
        <v>182</v>
      </c>
      <c r="D257" s="71">
        <v>0</v>
      </c>
      <c r="E257" s="55" t="s">
        <v>1</v>
      </c>
      <c r="F257" s="61">
        <f>$D257*VLOOKUP($C257,Eisbilanzierung!$A:$F,2,FALSE)</f>
        <v>0</v>
      </c>
      <c r="G257" s="61">
        <f>$D257*VLOOKUP($C257,Eisbilanzierung!$A:$F,3,FALSE)</f>
        <v>0</v>
      </c>
      <c r="H257" s="61">
        <f>$D257*VLOOKUP($C257,Eisbilanzierung!$A:$F,4,FALSE)</f>
        <v>0</v>
      </c>
      <c r="I257" s="61">
        <f>$D257*VLOOKUP($C257,Eisbilanzierung!$A:$F,5,FALSE)</f>
        <v>0</v>
      </c>
      <c r="J257" s="61">
        <f>$D257*VLOOKUP($C257,Eisbilanzierung!$A:$F,6,FALSE)/100</f>
        <v>0</v>
      </c>
      <c r="L257" s="71">
        <f>$M248*D257</f>
        <v>0</v>
      </c>
      <c r="M257" s="71" t="str">
        <f t="shared" si="22"/>
        <v>g</v>
      </c>
      <c r="N257" s="117"/>
      <c r="O257" s="118"/>
      <c r="P257" s="118"/>
      <c r="Q257" s="118"/>
      <c r="R257" s="119"/>
    </row>
    <row r="258" spans="1:18" x14ac:dyDescent="0.3">
      <c r="B258" s="55">
        <v>9</v>
      </c>
      <c r="C258" s="51" t="s">
        <v>215</v>
      </c>
      <c r="D258" s="71">
        <v>40</v>
      </c>
      <c r="E258" s="55" t="s">
        <v>1</v>
      </c>
      <c r="F258" s="61">
        <f>$D258*VLOOKUP($C258,Eisbilanzierung!$A:$F,2,FALSE)</f>
        <v>31.200000000000003</v>
      </c>
      <c r="G258" s="61">
        <f>$D258*VLOOKUP($C258,Eisbilanzierung!$A:$F,3,FALSE)</f>
        <v>6.12</v>
      </c>
      <c r="H258" s="61">
        <f>$D258*VLOOKUP($C258,Eisbilanzierung!$A:$F,4,FALSE)</f>
        <v>0.8</v>
      </c>
      <c r="I258" s="61">
        <f>$D258*VLOOKUP($C258,Eisbilanzierung!$A:$F,5,FALSE)</f>
        <v>8.7999999999999989</v>
      </c>
      <c r="J258" s="61">
        <f>$D258*VLOOKUP($C258,Eisbilanzierung!$A:$F,6,FALSE)/100</f>
        <v>36.799999999999997</v>
      </c>
      <c r="L258" s="71">
        <f>$M248*D258</f>
        <v>36</v>
      </c>
      <c r="M258" s="71" t="str">
        <f>E256</f>
        <v>g</v>
      </c>
      <c r="N258" s="117"/>
      <c r="O258" s="118"/>
      <c r="P258" s="118"/>
      <c r="Q258" s="118"/>
      <c r="R258" s="119"/>
    </row>
    <row r="259" spans="1:18" x14ac:dyDescent="0.3">
      <c r="B259" s="55">
        <v>10</v>
      </c>
      <c r="C259" s="51" t="s">
        <v>119</v>
      </c>
      <c r="D259" s="72">
        <v>0.04</v>
      </c>
      <c r="E259" s="55" t="s">
        <v>1</v>
      </c>
      <c r="F259" s="61">
        <f>$D259*VLOOKUP($C259,Eisbilanzierung!$A:$F,2,FALSE)</f>
        <v>4.0000000000000002E-4</v>
      </c>
      <c r="G259" s="61">
        <f>$D259*VLOOKUP($C259,Eisbilanzierung!$A:$F,3,FALSE)</f>
        <v>0</v>
      </c>
      <c r="H259" s="61">
        <f>$D259*VLOOKUP($C259,Eisbilanzierung!$A:$F,4,FALSE)</f>
        <v>0</v>
      </c>
      <c r="I259" s="61">
        <f>$D259*VLOOKUP($C259,Eisbilanzierung!$A:$F,5,FALSE)</f>
        <v>3.9600000000000003E-2</v>
      </c>
      <c r="J259" s="61">
        <f>$D259*VLOOKUP($C259,Eisbilanzierung!$A:$F,6,FALSE)/100</f>
        <v>0</v>
      </c>
      <c r="K259" s="51" t="s">
        <v>165</v>
      </c>
      <c r="L259" s="71">
        <f>$M248*D259</f>
        <v>3.6000000000000004E-2</v>
      </c>
      <c r="M259" s="71" t="str">
        <f>E257</f>
        <v>g</v>
      </c>
      <c r="N259" s="117"/>
      <c r="O259" s="118"/>
      <c r="P259" s="118"/>
      <c r="Q259" s="118"/>
      <c r="R259" s="119"/>
    </row>
    <row r="260" spans="1:18" ht="15" thickBot="1" x14ac:dyDescent="0.35">
      <c r="B260" s="68"/>
      <c r="C260" s="44" t="s">
        <v>7</v>
      </c>
      <c r="D260" s="73">
        <f>SUM(D250:D259)</f>
        <v>1176.04</v>
      </c>
      <c r="E260" s="68" t="s">
        <v>1</v>
      </c>
      <c r="F260" s="74">
        <f>SUM(F250:F259)</f>
        <v>816.20040000000006</v>
      </c>
      <c r="G260" s="74">
        <f>SUM(G250:G259)</f>
        <v>238.87</v>
      </c>
      <c r="H260" s="74">
        <f>SUM(H250:H259)</f>
        <v>53.3</v>
      </c>
      <c r="I260" s="74">
        <f>SUM(I250:I259)</f>
        <v>359.83960000000002</v>
      </c>
      <c r="J260" s="74">
        <f>SUM(J250:J259)</f>
        <v>1699.6</v>
      </c>
      <c r="K260" s="86"/>
      <c r="L260" s="73">
        <f>SUM(L250:L259)</f>
        <v>1058.4360000000001</v>
      </c>
      <c r="M260" s="68" t="s">
        <v>1</v>
      </c>
      <c r="N260" s="120"/>
      <c r="O260" s="121"/>
      <c r="P260" s="121"/>
      <c r="Q260" s="121"/>
      <c r="R260" s="122"/>
    </row>
    <row r="261" spans="1:18" x14ac:dyDescent="0.3">
      <c r="C261" s="51" t="s">
        <v>113</v>
      </c>
      <c r="F261" s="75">
        <f>F260/$D260</f>
        <v>0.69402435291316633</v>
      </c>
      <c r="G261" s="75">
        <f t="shared" ref="G261:I261" si="23">G260/$D260</f>
        <v>0.20311383966531751</v>
      </c>
      <c r="H261" s="75">
        <f t="shared" si="23"/>
        <v>4.5321587701098599E-2</v>
      </c>
      <c r="I261" s="75">
        <f t="shared" si="23"/>
        <v>0.30597564708683378</v>
      </c>
      <c r="J261" s="76">
        <f>J260/$D260*100</f>
        <v>144.51889391517295</v>
      </c>
      <c r="K261" s="59" t="s">
        <v>222</v>
      </c>
    </row>
    <row r="262" spans="1:18" x14ac:dyDescent="0.3">
      <c r="C262" s="44" t="s">
        <v>58</v>
      </c>
      <c r="F262" s="45">
        <v>0.62</v>
      </c>
      <c r="G262" s="45">
        <v>0.18</v>
      </c>
      <c r="H262" s="45">
        <v>2.4500000000000001E-2</v>
      </c>
      <c r="I262" s="45">
        <v>0.35</v>
      </c>
    </row>
    <row r="263" spans="1:18" x14ac:dyDescent="0.3">
      <c r="C263" s="44" t="s">
        <v>59</v>
      </c>
      <c r="F263" s="45">
        <v>0.65</v>
      </c>
      <c r="G263" s="45">
        <v>0.21</v>
      </c>
      <c r="H263" s="45">
        <v>0.1</v>
      </c>
      <c r="I263" s="45">
        <v>0.38</v>
      </c>
    </row>
    <row r="266" spans="1:18" x14ac:dyDescent="0.3">
      <c r="C266" s="51" t="s">
        <v>229</v>
      </c>
    </row>
    <row r="267" spans="1:18" x14ac:dyDescent="0.3">
      <c r="C267" s="51" t="s">
        <v>225</v>
      </c>
    </row>
    <row r="268" spans="1:18" x14ac:dyDescent="0.3">
      <c r="C268" s="51" t="s">
        <v>220</v>
      </c>
    </row>
    <row r="269" spans="1:18" x14ac:dyDescent="0.3">
      <c r="C269" s="51" t="s">
        <v>221</v>
      </c>
    </row>
    <row r="271" spans="1:18" s="80" customFormat="1" ht="18" x14ac:dyDescent="0.3">
      <c r="A271" s="79" t="s">
        <v>230</v>
      </c>
      <c r="D271" s="81"/>
      <c r="E271" s="81"/>
      <c r="K271" s="82"/>
      <c r="L271" s="81"/>
      <c r="M271" s="81"/>
    </row>
    <row r="273" spans="2:18" x14ac:dyDescent="0.3">
      <c r="B273" s="84" t="s">
        <v>224</v>
      </c>
      <c r="D273" s="30" t="s">
        <v>231</v>
      </c>
    </row>
    <row r="275" spans="2:18" ht="18.600000000000001" thickBot="1" x14ac:dyDescent="0.35">
      <c r="B275" s="77" t="s">
        <v>230</v>
      </c>
      <c r="F275" s="67" t="s">
        <v>79</v>
      </c>
      <c r="H275" s="77"/>
      <c r="K275" s="87" t="s">
        <v>157</v>
      </c>
      <c r="L275" s="67" t="s">
        <v>264</v>
      </c>
      <c r="M275" s="67">
        <v>1.2</v>
      </c>
    </row>
    <row r="276" spans="2:18" x14ac:dyDescent="0.3">
      <c r="B276" s="68" t="s">
        <v>9</v>
      </c>
      <c r="C276" s="44" t="s">
        <v>10</v>
      </c>
      <c r="D276" s="68" t="s">
        <v>11</v>
      </c>
      <c r="E276" s="68" t="s">
        <v>1</v>
      </c>
      <c r="F276" s="69" t="s">
        <v>81</v>
      </c>
      <c r="G276" s="70" t="s">
        <v>82</v>
      </c>
      <c r="H276" s="69" t="s">
        <v>83</v>
      </c>
      <c r="I276" s="70" t="s">
        <v>84</v>
      </c>
      <c r="J276" s="70" t="s">
        <v>80</v>
      </c>
      <c r="K276" s="86" t="s">
        <v>87</v>
      </c>
      <c r="L276" s="68" t="s">
        <v>11</v>
      </c>
      <c r="M276" s="68" t="s">
        <v>1</v>
      </c>
      <c r="N276" s="114" t="s">
        <v>227</v>
      </c>
      <c r="O276" s="115"/>
      <c r="P276" s="115"/>
      <c r="Q276" s="115"/>
      <c r="R276" s="116"/>
    </row>
    <row r="277" spans="2:18" x14ac:dyDescent="0.3">
      <c r="B277" s="55">
        <v>1</v>
      </c>
      <c r="C277" s="51" t="s">
        <v>213</v>
      </c>
      <c r="D277" s="55">
        <v>500</v>
      </c>
      <c r="E277" s="55" t="s">
        <v>1</v>
      </c>
      <c r="F277" s="61">
        <f>$D277*VLOOKUP($C277,Eisbilanzierung!$A:$F,2,FALSE)</f>
        <v>410</v>
      </c>
      <c r="G277" s="61">
        <f>$D277*VLOOKUP($C277,Eisbilanzierung!$A:$F,3,FALSE)</f>
        <v>18.5</v>
      </c>
      <c r="H277" s="61">
        <f>$D277*VLOOKUP($C277,Eisbilanzierung!$A:$F,4,FALSE)</f>
        <v>50</v>
      </c>
      <c r="I277" s="61">
        <f>$D277*VLOOKUP($C277,Eisbilanzierung!$A:$F,5,FALSE)</f>
        <v>90.000000000000028</v>
      </c>
      <c r="J277" s="61">
        <f>$D277*VLOOKUP($C277,Eisbilanzierung!$A:$F,6,FALSE)/100</f>
        <v>590</v>
      </c>
      <c r="L277" s="71">
        <f>$M275*D277</f>
        <v>600</v>
      </c>
      <c r="M277" s="71" t="str">
        <f>E277</f>
        <v>g</v>
      </c>
      <c r="N277" s="117"/>
      <c r="O277" s="118"/>
      <c r="P277" s="118"/>
      <c r="Q277" s="118"/>
      <c r="R277" s="119"/>
    </row>
    <row r="278" spans="2:18" x14ac:dyDescent="0.3">
      <c r="B278" s="55">
        <v>2</v>
      </c>
      <c r="C278" s="51" t="s">
        <v>232</v>
      </c>
      <c r="D278" s="55">
        <v>125</v>
      </c>
      <c r="E278" s="55" t="s">
        <v>1</v>
      </c>
      <c r="F278" s="61">
        <f>$D278*VLOOKUP($C278,Eisbilanzierung!$A:$F,2,FALSE)</f>
        <v>66.25</v>
      </c>
      <c r="G278" s="61">
        <f>$D278*VLOOKUP($C278,Eisbilanzierung!$A:$F,3,FALSE)</f>
        <v>3.125</v>
      </c>
      <c r="H278" s="61">
        <f>$D278*VLOOKUP($C278,Eisbilanzierung!$A:$F,4,FALSE)</f>
        <v>40</v>
      </c>
      <c r="I278" s="61">
        <f>$D278*VLOOKUP($C278,Eisbilanzierung!$A:$F,5,FALSE)</f>
        <v>58.75</v>
      </c>
      <c r="J278" s="61">
        <f>$D278*VLOOKUP($C278,Eisbilanzierung!$A:$F,6,FALSE)/100</f>
        <v>418.75</v>
      </c>
      <c r="L278" s="71">
        <f>$M275*D278</f>
        <v>150</v>
      </c>
      <c r="M278" s="71" t="str">
        <f t="shared" ref="M278:M284" si="24">E278</f>
        <v>g</v>
      </c>
      <c r="N278" s="117"/>
      <c r="O278" s="118"/>
      <c r="P278" s="118"/>
      <c r="Q278" s="118"/>
      <c r="R278" s="119"/>
    </row>
    <row r="279" spans="2:18" x14ac:dyDescent="0.3">
      <c r="B279" s="55">
        <v>3</v>
      </c>
      <c r="C279" s="51" t="s">
        <v>235</v>
      </c>
      <c r="D279" s="55">
        <v>200</v>
      </c>
      <c r="E279" s="55" t="s">
        <v>1</v>
      </c>
      <c r="F279" s="61">
        <f>$D279*VLOOKUP($C279,Eisbilanzierung!$A:$F,2,FALSE)</f>
        <v>52</v>
      </c>
      <c r="G279" s="61">
        <f>$D279*VLOOKUP($C279,Eisbilanzierung!$A:$F,3,FALSE)</f>
        <v>108.60000000000001</v>
      </c>
      <c r="H279" s="61">
        <f>$D279*VLOOKUP($C279,Eisbilanzierung!$A:$F,4,FALSE)</f>
        <v>20</v>
      </c>
      <c r="I279" s="61">
        <f>$D279*VLOOKUP($C279,Eisbilanzierung!$A:$F,5,FALSE)</f>
        <v>148</v>
      </c>
      <c r="J279" s="61">
        <f>$D279*VLOOKUP($C279,Eisbilanzierung!$A:$F,6,FALSE)/100</f>
        <v>686</v>
      </c>
      <c r="K279" s="59" t="s">
        <v>236</v>
      </c>
      <c r="L279" s="71">
        <f>$M275*D279</f>
        <v>240</v>
      </c>
      <c r="M279" s="71" t="str">
        <f t="shared" si="24"/>
        <v>g</v>
      </c>
      <c r="N279" s="117"/>
      <c r="O279" s="118"/>
      <c r="P279" s="118"/>
      <c r="Q279" s="118"/>
      <c r="R279" s="119"/>
    </row>
    <row r="280" spans="2:18" x14ac:dyDescent="0.3">
      <c r="B280" s="55">
        <v>4</v>
      </c>
      <c r="C280" s="51" t="s">
        <v>70</v>
      </c>
      <c r="E280" s="55" t="s">
        <v>1</v>
      </c>
      <c r="F280" s="61">
        <f>$D280*VLOOKUP($C280,Eisbilanzierung!$A:$F,2,FALSE)</f>
        <v>0</v>
      </c>
      <c r="G280" s="61">
        <f>$D280*VLOOKUP($C280,Eisbilanzierung!$A:$F,3,FALSE)</f>
        <v>0</v>
      </c>
      <c r="H280" s="61">
        <f>$D280*VLOOKUP($C280,Eisbilanzierung!$A:$F,4,FALSE)</f>
        <v>0</v>
      </c>
      <c r="I280" s="61">
        <f>$D280*VLOOKUP($C280,Eisbilanzierung!$A:$F,5,FALSE)</f>
        <v>0</v>
      </c>
      <c r="J280" s="61">
        <f>$D280*VLOOKUP($C280,Eisbilanzierung!$A:$F,6,FALSE)/100</f>
        <v>0</v>
      </c>
      <c r="L280" s="71">
        <f>$M275*D280</f>
        <v>0</v>
      </c>
      <c r="M280" s="71" t="str">
        <f t="shared" si="24"/>
        <v>g</v>
      </c>
      <c r="N280" s="117"/>
      <c r="O280" s="118"/>
      <c r="P280" s="118"/>
      <c r="Q280" s="118"/>
      <c r="R280" s="119"/>
    </row>
    <row r="281" spans="2:18" x14ac:dyDescent="0.3">
      <c r="B281" s="55">
        <v>5</v>
      </c>
      <c r="C281" s="51" t="s">
        <v>3</v>
      </c>
      <c r="D281" s="55">
        <v>0</v>
      </c>
      <c r="E281" s="55" t="s">
        <v>1</v>
      </c>
      <c r="F281" s="61">
        <f>$D281*VLOOKUP($C281,Eisbilanzierung!$A:$F,2,FALSE)</f>
        <v>0</v>
      </c>
      <c r="G281" s="61">
        <f>$D281*VLOOKUP($C281,Eisbilanzierung!$A:$F,3,FALSE)</f>
        <v>0</v>
      </c>
      <c r="H281" s="61">
        <f>$D281*VLOOKUP($C281,Eisbilanzierung!$A:$F,4,FALSE)</f>
        <v>0</v>
      </c>
      <c r="I281" s="61">
        <f>$D281*VLOOKUP($C281,Eisbilanzierung!$A:$F,5,FALSE)</f>
        <v>0</v>
      </c>
      <c r="J281" s="61">
        <f>$D281*VLOOKUP($C281,Eisbilanzierung!$A:$F,6,FALSE)/100</f>
        <v>0</v>
      </c>
      <c r="L281" s="71">
        <f>$M275*D281</f>
        <v>0</v>
      </c>
      <c r="M281" s="71" t="str">
        <f t="shared" si="24"/>
        <v>g</v>
      </c>
      <c r="N281" s="117"/>
      <c r="O281" s="118"/>
      <c r="P281" s="118"/>
      <c r="Q281" s="118"/>
      <c r="R281" s="119"/>
    </row>
    <row r="282" spans="2:18" x14ac:dyDescent="0.3">
      <c r="B282" s="55">
        <v>6</v>
      </c>
      <c r="C282" s="51" t="s">
        <v>0</v>
      </c>
      <c r="D282" s="71"/>
      <c r="E282" s="55" t="s">
        <v>1</v>
      </c>
      <c r="F282" s="61">
        <f>$D282*VLOOKUP($C282,Eisbilanzierung!$A:$F,2,FALSE)</f>
        <v>0</v>
      </c>
      <c r="G282" s="61">
        <f>$D282*VLOOKUP($C282,Eisbilanzierung!$A:$F,3,FALSE)</f>
        <v>0</v>
      </c>
      <c r="H282" s="61">
        <f>$D282*VLOOKUP($C282,Eisbilanzierung!$A:$F,4,FALSE)</f>
        <v>0</v>
      </c>
      <c r="I282" s="61">
        <f>$D282*VLOOKUP($C282,Eisbilanzierung!$A:$F,5,FALSE)</f>
        <v>0</v>
      </c>
      <c r="J282" s="61">
        <f>$D282*VLOOKUP($C282,Eisbilanzierung!$A:$F,6,FALSE)/100</f>
        <v>0</v>
      </c>
      <c r="L282" s="71">
        <f>$M275*D282</f>
        <v>0</v>
      </c>
      <c r="M282" s="71" t="str">
        <f t="shared" si="24"/>
        <v>g</v>
      </c>
      <c r="N282" s="117"/>
      <c r="O282" s="118"/>
      <c r="P282" s="118"/>
      <c r="Q282" s="118"/>
      <c r="R282" s="119"/>
    </row>
    <row r="283" spans="2:18" x14ac:dyDescent="0.3">
      <c r="B283" s="55">
        <v>7</v>
      </c>
      <c r="C283" s="51" t="s">
        <v>24</v>
      </c>
      <c r="D283" s="71"/>
      <c r="E283" s="55" t="s">
        <v>1</v>
      </c>
      <c r="F283" s="61">
        <f>$D283*VLOOKUP($C283,Eisbilanzierung!$A:$F,2,FALSE)</f>
        <v>0</v>
      </c>
      <c r="G283" s="61">
        <f>$D283*VLOOKUP($C283,Eisbilanzierung!$A:$F,3,FALSE)</f>
        <v>0</v>
      </c>
      <c r="H283" s="61">
        <f>$D283*VLOOKUP($C283,Eisbilanzierung!$A:$F,4,FALSE)</f>
        <v>0</v>
      </c>
      <c r="I283" s="61">
        <f>$D283*VLOOKUP($C283,Eisbilanzierung!$A:$F,5,FALSE)</f>
        <v>0</v>
      </c>
      <c r="J283" s="61">
        <f>$D283*VLOOKUP($C283,Eisbilanzierung!$A:$F,6,FALSE)/100</f>
        <v>0</v>
      </c>
      <c r="L283" s="71">
        <f>$M275*D283</f>
        <v>0</v>
      </c>
      <c r="M283" s="71" t="str">
        <f t="shared" si="24"/>
        <v>g</v>
      </c>
      <c r="N283" s="117"/>
      <c r="O283" s="118"/>
      <c r="P283" s="118"/>
      <c r="Q283" s="118"/>
      <c r="R283" s="119"/>
    </row>
    <row r="284" spans="2:18" ht="30" customHeight="1" x14ac:dyDescent="0.3">
      <c r="B284" s="55">
        <v>8</v>
      </c>
      <c r="C284" s="51" t="s">
        <v>182</v>
      </c>
      <c r="D284" s="71">
        <v>4</v>
      </c>
      <c r="E284" s="55" t="s">
        <v>1</v>
      </c>
      <c r="F284" s="61">
        <f>$D284*VLOOKUP($C284,Eisbilanzierung!$A:$F,2,FALSE)</f>
        <v>0</v>
      </c>
      <c r="G284" s="61">
        <f>$D284*VLOOKUP($C284,Eisbilanzierung!$A:$F,3,FALSE)</f>
        <v>4</v>
      </c>
      <c r="H284" s="61">
        <f>$D284*VLOOKUP($C284,Eisbilanzierung!$A:$F,4,FALSE)</f>
        <v>0</v>
      </c>
      <c r="I284" s="61">
        <f>$D284*VLOOKUP($C284,Eisbilanzierung!$A:$F,5,FALSE)</f>
        <v>4</v>
      </c>
      <c r="J284" s="61">
        <f>$D284*VLOOKUP($C284,Eisbilanzierung!$A:$F,6,FALSE)/100</f>
        <v>16.2</v>
      </c>
      <c r="L284" s="71">
        <f>$M275*D284</f>
        <v>4.8</v>
      </c>
      <c r="M284" s="71" t="str">
        <f t="shared" si="24"/>
        <v>g</v>
      </c>
      <c r="N284" s="117"/>
      <c r="O284" s="118"/>
      <c r="P284" s="118"/>
      <c r="Q284" s="118"/>
      <c r="R284" s="119"/>
    </row>
    <row r="285" spans="2:18" x14ac:dyDescent="0.3">
      <c r="B285" s="55">
        <v>9</v>
      </c>
      <c r="C285" s="51" t="s">
        <v>215</v>
      </c>
      <c r="D285" s="71">
        <v>10</v>
      </c>
      <c r="E285" s="55" t="s">
        <v>1</v>
      </c>
      <c r="F285" s="61">
        <f>$D285*VLOOKUP($C285,Eisbilanzierung!$A:$F,2,FALSE)</f>
        <v>7.8000000000000007</v>
      </c>
      <c r="G285" s="61">
        <f>$D285*VLOOKUP($C285,Eisbilanzierung!$A:$F,3,FALSE)</f>
        <v>1.53</v>
      </c>
      <c r="H285" s="61">
        <f>$D285*VLOOKUP($C285,Eisbilanzierung!$A:$F,4,FALSE)</f>
        <v>0.2</v>
      </c>
      <c r="I285" s="61">
        <f>$D285*VLOOKUP($C285,Eisbilanzierung!$A:$F,5,FALSE)</f>
        <v>2.1999999999999997</v>
      </c>
      <c r="J285" s="61">
        <f>$D285*VLOOKUP($C285,Eisbilanzierung!$A:$F,6,FALSE)/100</f>
        <v>9.1999999999999993</v>
      </c>
      <c r="L285" s="71">
        <f>$M275*D285</f>
        <v>12</v>
      </c>
      <c r="M285" s="71" t="str">
        <f>E283</f>
        <v>g</v>
      </c>
      <c r="N285" s="117"/>
      <c r="O285" s="118"/>
      <c r="P285" s="118"/>
      <c r="Q285" s="118"/>
      <c r="R285" s="119"/>
    </row>
    <row r="286" spans="2:18" x14ac:dyDescent="0.3">
      <c r="B286" s="55">
        <v>10</v>
      </c>
      <c r="C286" s="51" t="s">
        <v>119</v>
      </c>
      <c r="D286" s="72">
        <v>0.04</v>
      </c>
      <c r="E286" s="55" t="s">
        <v>1</v>
      </c>
      <c r="F286" s="61">
        <f>$D286*VLOOKUP($C286,Eisbilanzierung!$A:$F,2,FALSE)</f>
        <v>4.0000000000000002E-4</v>
      </c>
      <c r="G286" s="61">
        <f>$D286*VLOOKUP($C286,Eisbilanzierung!$A:$F,3,FALSE)</f>
        <v>0</v>
      </c>
      <c r="H286" s="61">
        <f>$D286*VLOOKUP($C286,Eisbilanzierung!$A:$F,4,FALSE)</f>
        <v>0</v>
      </c>
      <c r="I286" s="61">
        <f>$D286*VLOOKUP($C286,Eisbilanzierung!$A:$F,5,FALSE)</f>
        <v>3.9600000000000003E-2</v>
      </c>
      <c r="J286" s="61">
        <f>$D286*VLOOKUP($C286,Eisbilanzierung!$A:$F,6,FALSE)/100</f>
        <v>0</v>
      </c>
      <c r="K286" s="51" t="s">
        <v>165</v>
      </c>
      <c r="L286" s="71">
        <f>$M275*D286</f>
        <v>4.8000000000000001E-2</v>
      </c>
      <c r="M286" s="71" t="str">
        <f>E284</f>
        <v>g</v>
      </c>
      <c r="N286" s="117"/>
      <c r="O286" s="118"/>
      <c r="P286" s="118"/>
      <c r="Q286" s="118"/>
      <c r="R286" s="119"/>
    </row>
    <row r="287" spans="2:18" ht="15" thickBot="1" x14ac:dyDescent="0.35">
      <c r="B287" s="68"/>
      <c r="C287" s="44" t="s">
        <v>7</v>
      </c>
      <c r="D287" s="73">
        <f>SUM(D277:D286)</f>
        <v>839.04</v>
      </c>
      <c r="E287" s="68" t="s">
        <v>1</v>
      </c>
      <c r="F287" s="74">
        <f>SUM(F277:F286)</f>
        <v>536.05039999999997</v>
      </c>
      <c r="G287" s="74">
        <f>SUM(G277:G286)</f>
        <v>135.75500000000002</v>
      </c>
      <c r="H287" s="74">
        <f>SUM(H277:H286)</f>
        <v>110.2</v>
      </c>
      <c r="I287" s="74">
        <f>SUM(I277:I286)</f>
        <v>302.9896</v>
      </c>
      <c r="J287" s="74">
        <f>SUM(J277:J286)</f>
        <v>1720.15</v>
      </c>
      <c r="K287" s="86"/>
      <c r="L287" s="73">
        <f>SUM(L277:L286)</f>
        <v>1006.848</v>
      </c>
      <c r="M287" s="68" t="s">
        <v>1</v>
      </c>
      <c r="N287" s="120"/>
      <c r="O287" s="121"/>
      <c r="P287" s="121"/>
      <c r="Q287" s="121"/>
      <c r="R287" s="122"/>
    </row>
    <row r="288" spans="2:18" x14ac:dyDescent="0.3">
      <c r="C288" s="51" t="s">
        <v>113</v>
      </c>
      <c r="F288" s="75">
        <f>F287/$D287</f>
        <v>0.63888539282990087</v>
      </c>
      <c r="G288" s="75">
        <f t="shared" ref="G288:I288" si="25">G287/$D287</f>
        <v>0.16179800724637686</v>
      </c>
      <c r="H288" s="75">
        <f t="shared" si="25"/>
        <v>0.13134057971014493</v>
      </c>
      <c r="I288" s="75">
        <f t="shared" si="25"/>
        <v>0.36111460717009919</v>
      </c>
      <c r="J288" s="76">
        <f>J287/$D287*100</f>
        <v>205.01406369183832</v>
      </c>
      <c r="K288" s="59" t="s">
        <v>222</v>
      </c>
    </row>
    <row r="289" spans="1:18" x14ac:dyDescent="0.3">
      <c r="C289" s="44" t="s">
        <v>58</v>
      </c>
      <c r="F289" s="45">
        <v>0.62</v>
      </c>
      <c r="G289" s="45">
        <v>0.18</v>
      </c>
      <c r="H289" s="45">
        <v>2.4500000000000001E-2</v>
      </c>
      <c r="I289" s="45">
        <v>0.35</v>
      </c>
    </row>
    <row r="290" spans="1:18" x14ac:dyDescent="0.3">
      <c r="C290" s="44" t="s">
        <v>59</v>
      </c>
      <c r="F290" s="45">
        <v>0.65</v>
      </c>
      <c r="G290" s="45">
        <v>0.21</v>
      </c>
      <c r="H290" s="45">
        <v>0.1</v>
      </c>
      <c r="I290" s="45">
        <v>0.38</v>
      </c>
    </row>
    <row r="293" spans="1:18" x14ac:dyDescent="0.3">
      <c r="C293" s="51" t="s">
        <v>219</v>
      </c>
    </row>
    <row r="294" spans="1:18" x14ac:dyDescent="0.3">
      <c r="C294" s="51" t="s">
        <v>225</v>
      </c>
    </row>
    <row r="295" spans="1:18" x14ac:dyDescent="0.3">
      <c r="C295" s="51" t="s">
        <v>220</v>
      </c>
    </row>
    <row r="296" spans="1:18" x14ac:dyDescent="0.3">
      <c r="C296" s="51" t="s">
        <v>221</v>
      </c>
    </row>
    <row r="298" spans="1:18" s="80" customFormat="1" ht="18" x14ac:dyDescent="0.3">
      <c r="A298" s="79" t="s">
        <v>249</v>
      </c>
      <c r="D298" s="81"/>
      <c r="E298" s="81"/>
      <c r="K298" s="82"/>
      <c r="L298" s="81"/>
      <c r="M298" s="81"/>
    </row>
    <row r="300" spans="1:18" x14ac:dyDescent="0.3">
      <c r="B300" s="84" t="s">
        <v>224</v>
      </c>
      <c r="D300" s="30" t="s">
        <v>237</v>
      </c>
    </row>
    <row r="302" spans="1:18" ht="18.600000000000001" thickBot="1" x14ac:dyDescent="0.35">
      <c r="B302" s="77" t="s">
        <v>249</v>
      </c>
      <c r="F302" s="67" t="s">
        <v>79</v>
      </c>
      <c r="H302" s="77"/>
      <c r="K302" s="87" t="s">
        <v>259</v>
      </c>
    </row>
    <row r="303" spans="1:18" x14ac:dyDescent="0.3">
      <c r="B303" s="68" t="s">
        <v>9</v>
      </c>
      <c r="C303" s="44" t="s">
        <v>10</v>
      </c>
      <c r="D303" s="68" t="s">
        <v>11</v>
      </c>
      <c r="E303" s="68" t="s">
        <v>1</v>
      </c>
      <c r="F303" s="69" t="s">
        <v>81</v>
      </c>
      <c r="G303" s="70" t="s">
        <v>82</v>
      </c>
      <c r="H303" s="69" t="s">
        <v>83</v>
      </c>
      <c r="I303" s="70" t="s">
        <v>84</v>
      </c>
      <c r="J303" s="70" t="s">
        <v>80</v>
      </c>
      <c r="K303" s="86" t="s">
        <v>87</v>
      </c>
      <c r="N303" s="114" t="s">
        <v>262</v>
      </c>
      <c r="O303" s="115"/>
      <c r="P303" s="115"/>
      <c r="Q303" s="115"/>
      <c r="R303" s="116"/>
    </row>
    <row r="304" spans="1:18" x14ac:dyDescent="0.3">
      <c r="B304" s="55">
        <v>1</v>
      </c>
      <c r="C304" s="51" t="s">
        <v>115</v>
      </c>
      <c r="D304" s="55">
        <v>500</v>
      </c>
      <c r="E304" s="55" t="s">
        <v>1</v>
      </c>
      <c r="F304" s="61">
        <f>$D304*VLOOKUP($C304,Eisbilanzierung!$A:$F,2,FALSE)</f>
        <v>320</v>
      </c>
      <c r="G304" s="61">
        <f>$D304*VLOOKUP($C304,Eisbilanzierung!$A:$F,3,FALSE)</f>
        <v>16</v>
      </c>
      <c r="H304" s="61">
        <f>$D304*VLOOKUP($C304,Eisbilanzierung!$A:$F,4,FALSE)</f>
        <v>150</v>
      </c>
      <c r="I304" s="61">
        <f>$D304*VLOOKUP($C304,Eisbilanzierung!$A:$F,5,FALSE)</f>
        <v>180</v>
      </c>
      <c r="J304" s="61">
        <f>$D304*VLOOKUP($C304,Eisbilanzierung!$A:$F,6,FALSE)/100</f>
        <v>1440</v>
      </c>
      <c r="N304" s="117"/>
      <c r="O304" s="118"/>
      <c r="P304" s="118"/>
      <c r="Q304" s="118"/>
      <c r="R304" s="119"/>
    </row>
    <row r="305" spans="2:18" x14ac:dyDescent="0.3">
      <c r="B305" s="55">
        <v>2</v>
      </c>
      <c r="C305" s="51" t="s">
        <v>39</v>
      </c>
      <c r="D305" s="55">
        <v>250</v>
      </c>
      <c r="E305" s="55" t="s">
        <v>1</v>
      </c>
      <c r="F305" s="61">
        <f>$D305*VLOOKUP($C305,Eisbilanzierung!$A:$F,2,FALSE)</f>
        <v>217.5</v>
      </c>
      <c r="G305" s="61">
        <f>$D305*VLOOKUP($C305,Eisbilanzierung!$A:$F,3,FALSE)</f>
        <v>12</v>
      </c>
      <c r="H305" s="61">
        <f>$D305*VLOOKUP($C305,Eisbilanzierung!$A:$F,4,FALSE)</f>
        <v>8.75</v>
      </c>
      <c r="I305" s="61">
        <f>$D305*VLOOKUP($C305,Eisbilanzierung!$A:$F,5,FALSE)</f>
        <v>32.5</v>
      </c>
      <c r="J305" s="61">
        <f>$D305*VLOOKUP($C305,Eisbilanzierung!$A:$F,6,FALSE)/100</f>
        <v>160</v>
      </c>
      <c r="N305" s="117"/>
      <c r="O305" s="118"/>
      <c r="P305" s="118"/>
      <c r="Q305" s="118"/>
      <c r="R305" s="119"/>
    </row>
    <row r="306" spans="2:18" x14ac:dyDescent="0.3">
      <c r="B306" s="55">
        <v>3</v>
      </c>
      <c r="C306" s="51" t="s">
        <v>238</v>
      </c>
      <c r="D306" s="55">
        <v>110</v>
      </c>
      <c r="E306" s="55" t="s">
        <v>1</v>
      </c>
      <c r="F306" s="61">
        <f>$D306*VLOOKUP($C306,Eisbilanzierung!$A:$F,2,FALSE)</f>
        <v>16.5</v>
      </c>
      <c r="G306" s="61">
        <f>$D306*VLOOKUP($C306,Eisbilanzierung!$A:$F,3,FALSE)</f>
        <v>0.66</v>
      </c>
      <c r="H306" s="61">
        <f>$D306*VLOOKUP($C306,Eisbilanzierung!$A:$F,4,FALSE)</f>
        <v>91.3</v>
      </c>
      <c r="I306" s="61">
        <f>$D306*VLOOKUP($C306,Eisbilanzierung!$A:$F,5,FALSE)</f>
        <v>93.5</v>
      </c>
      <c r="J306" s="61">
        <f>$D306*VLOOKUP($C306,Eisbilanzierung!$A:$F,6,FALSE)/100</f>
        <v>815.1</v>
      </c>
      <c r="N306" s="117"/>
      <c r="O306" s="118"/>
      <c r="P306" s="118"/>
      <c r="Q306" s="118"/>
      <c r="R306" s="119"/>
    </row>
    <row r="307" spans="2:18" x14ac:dyDescent="0.3">
      <c r="B307" s="55">
        <v>4</v>
      </c>
      <c r="C307" s="51" t="s">
        <v>245</v>
      </c>
      <c r="D307" s="55">
        <v>110</v>
      </c>
      <c r="E307" s="55" t="s">
        <v>1</v>
      </c>
      <c r="F307" s="61">
        <f>$D307*VLOOKUP($C307,Eisbilanzierung!$A:$F,2,FALSE)</f>
        <v>3.3</v>
      </c>
      <c r="G307" s="61">
        <f>$D307*VLOOKUP($C307,Eisbilanzierung!$A:$F,3,FALSE)</f>
        <v>2.42</v>
      </c>
      <c r="H307" s="61">
        <f>$D307*VLOOKUP($C307,Eisbilanzierung!$A:$F,4,FALSE)</f>
        <v>79.2</v>
      </c>
      <c r="I307" s="61">
        <f>$D307*VLOOKUP($C307,Eisbilanzierung!$A:$F,5,FALSE)</f>
        <v>106.7</v>
      </c>
      <c r="J307" s="61">
        <f>$D307*VLOOKUP($C307,Eisbilanzierung!$A:$F,6,FALSE)/100</f>
        <v>761.2</v>
      </c>
      <c r="K307" s="59" t="s">
        <v>246</v>
      </c>
      <c r="N307" s="117"/>
      <c r="O307" s="118"/>
      <c r="P307" s="118"/>
      <c r="Q307" s="118"/>
      <c r="R307" s="119"/>
    </row>
    <row r="308" spans="2:18" x14ac:dyDescent="0.3">
      <c r="B308" s="55">
        <v>5</v>
      </c>
      <c r="C308" s="51" t="s">
        <v>70</v>
      </c>
      <c r="D308" s="55">
        <v>165</v>
      </c>
      <c r="E308" s="55" t="s">
        <v>1</v>
      </c>
      <c r="F308" s="61">
        <f>$D308*VLOOKUP($C308,Eisbilanzierung!$A:$F,2,FALSE)</f>
        <v>0</v>
      </c>
      <c r="G308" s="61">
        <f>$D308*VLOOKUP($C308,Eisbilanzierung!$A:$F,3,FALSE)</f>
        <v>165</v>
      </c>
      <c r="H308" s="61">
        <f>$D308*VLOOKUP($C308,Eisbilanzierung!$A:$F,4,FALSE)</f>
        <v>0</v>
      </c>
      <c r="I308" s="61">
        <f>$D308*VLOOKUP($C308,Eisbilanzierung!$A:$F,5,FALSE)</f>
        <v>165</v>
      </c>
      <c r="J308" s="61">
        <f>$D308*VLOOKUP($C308,Eisbilanzierung!$A:$F,6,FALSE)/100</f>
        <v>668.25</v>
      </c>
      <c r="N308" s="117"/>
      <c r="O308" s="118"/>
      <c r="P308" s="118"/>
      <c r="Q308" s="118"/>
      <c r="R308" s="119"/>
    </row>
    <row r="309" spans="2:18" ht="30" customHeight="1" x14ac:dyDescent="0.3">
      <c r="B309" s="55">
        <v>8</v>
      </c>
      <c r="C309" s="51" t="s">
        <v>244</v>
      </c>
      <c r="D309" s="71">
        <v>120</v>
      </c>
      <c r="E309" s="55" t="s">
        <v>1</v>
      </c>
      <c r="F309" s="61">
        <f>$D309*VLOOKUP($C309,Eisbilanzierung!$A:$F,2,FALSE)</f>
        <v>88.8</v>
      </c>
      <c r="G309" s="61">
        <f>$D309*VLOOKUP($C309,Eisbilanzierung!$A:$F,3,FALSE)</f>
        <v>0.84</v>
      </c>
      <c r="H309" s="61">
        <f>$D309*VLOOKUP($C309,Eisbilanzierung!$A:$F,4,FALSE)</f>
        <v>13.2</v>
      </c>
      <c r="I309" s="61">
        <f>$D309*VLOOKUP($C309,Eisbilanzierung!$A:$F,5,FALSE)</f>
        <v>31.200000000000003</v>
      </c>
      <c r="J309" s="61">
        <f>$D309*VLOOKUP($C309,Eisbilanzierung!$A:$F,6,FALSE)/100</f>
        <v>184.8</v>
      </c>
      <c r="N309" s="117"/>
      <c r="O309" s="118"/>
      <c r="P309" s="118"/>
      <c r="Q309" s="118"/>
      <c r="R309" s="119"/>
    </row>
    <row r="310" spans="2:18" x14ac:dyDescent="0.3">
      <c r="B310" s="55">
        <v>10</v>
      </c>
      <c r="C310" s="51" t="s">
        <v>119</v>
      </c>
      <c r="D310" s="72">
        <v>2</v>
      </c>
      <c r="E310" s="55" t="s">
        <v>1</v>
      </c>
      <c r="F310" s="61">
        <f>$D310*VLOOKUP($C310,Eisbilanzierung!$A:$F,2,FALSE)</f>
        <v>0.02</v>
      </c>
      <c r="G310" s="61">
        <f>$D310*VLOOKUP($C310,Eisbilanzierung!$A:$F,3,FALSE)</f>
        <v>0</v>
      </c>
      <c r="H310" s="61">
        <f>$D310*VLOOKUP($C310,Eisbilanzierung!$A:$F,4,FALSE)</f>
        <v>0</v>
      </c>
      <c r="I310" s="61">
        <f>$D310*VLOOKUP($C310,Eisbilanzierung!$A:$F,5,FALSE)</f>
        <v>1.98</v>
      </c>
      <c r="J310" s="61">
        <f>$D310*VLOOKUP($C310,Eisbilanzierung!$A:$F,6,FALSE)/100</f>
        <v>0</v>
      </c>
      <c r="K310" s="51" t="s">
        <v>240</v>
      </c>
      <c r="N310" s="117"/>
      <c r="O310" s="118"/>
      <c r="P310" s="118"/>
      <c r="Q310" s="118"/>
      <c r="R310" s="119"/>
    </row>
    <row r="311" spans="2:18" ht="15" thickBot="1" x14ac:dyDescent="0.35">
      <c r="B311" s="68"/>
      <c r="C311" s="44" t="s">
        <v>7</v>
      </c>
      <c r="D311" s="73">
        <f>SUM(D304:D310)</f>
        <v>1257</v>
      </c>
      <c r="E311" s="68" t="s">
        <v>1</v>
      </c>
      <c r="F311" s="74">
        <f>SUM(F304:F310)</f>
        <v>646.11999999999989</v>
      </c>
      <c r="G311" s="74">
        <f>SUM(G304:G310)</f>
        <v>196.92</v>
      </c>
      <c r="H311" s="74">
        <f>SUM(H304:H310)</f>
        <v>342.45</v>
      </c>
      <c r="I311" s="74">
        <f>SUM(I304:I310)</f>
        <v>610.88000000000011</v>
      </c>
      <c r="J311" s="74">
        <f>SUM(J304:J310)</f>
        <v>4029.3500000000004</v>
      </c>
      <c r="K311" s="86"/>
      <c r="N311" s="120"/>
      <c r="O311" s="121"/>
      <c r="P311" s="121"/>
      <c r="Q311" s="121"/>
      <c r="R311" s="122"/>
    </row>
    <row r="312" spans="2:18" x14ac:dyDescent="0.3">
      <c r="C312" s="51" t="s">
        <v>113</v>
      </c>
      <c r="F312" s="75">
        <f>F311/$D311</f>
        <v>0.51401750198886231</v>
      </c>
      <c r="G312" s="75">
        <f t="shared" ref="G312:I312" si="26">G311/$D311</f>
        <v>0.15665871121718375</v>
      </c>
      <c r="H312" s="75">
        <f t="shared" si="26"/>
        <v>0.27243436754176609</v>
      </c>
      <c r="I312" s="75">
        <f t="shared" si="26"/>
        <v>0.48598249801113774</v>
      </c>
      <c r="J312" s="76">
        <f>J311/$D311*100</f>
        <v>320.55290373906126</v>
      </c>
      <c r="K312" s="59" t="s">
        <v>222</v>
      </c>
    </row>
    <row r="313" spans="2:18" x14ac:dyDescent="0.3">
      <c r="C313" s="44" t="s">
        <v>58</v>
      </c>
      <c r="F313" s="45">
        <v>0.62</v>
      </c>
      <c r="G313" s="45">
        <v>0.18</v>
      </c>
      <c r="H313" s="45">
        <v>2.4500000000000001E-2</v>
      </c>
      <c r="I313" s="45">
        <v>0.35</v>
      </c>
    </row>
    <row r="314" spans="2:18" x14ac:dyDescent="0.3">
      <c r="C314" s="44" t="s">
        <v>59</v>
      </c>
      <c r="F314" s="45">
        <v>0.65</v>
      </c>
      <c r="G314" s="45">
        <v>0.21</v>
      </c>
      <c r="H314" s="45">
        <v>0.1</v>
      </c>
      <c r="I314" s="45">
        <v>0.38</v>
      </c>
    </row>
    <row r="316" spans="2:18" ht="18.600000000000001" thickBot="1" x14ac:dyDescent="0.35">
      <c r="B316" s="77" t="s">
        <v>249</v>
      </c>
      <c r="F316" s="67" t="s">
        <v>79</v>
      </c>
      <c r="H316" s="77"/>
      <c r="K316" s="87" t="s">
        <v>157</v>
      </c>
      <c r="L316" s="67" t="s">
        <v>264</v>
      </c>
      <c r="M316" s="67">
        <v>0.8</v>
      </c>
    </row>
    <row r="317" spans="2:18" x14ac:dyDescent="0.3">
      <c r="B317" s="68" t="s">
        <v>9</v>
      </c>
      <c r="C317" s="44" t="s">
        <v>10</v>
      </c>
      <c r="D317" s="68" t="s">
        <v>11</v>
      </c>
      <c r="E317" s="68" t="s">
        <v>1</v>
      </c>
      <c r="F317" s="69" t="s">
        <v>81</v>
      </c>
      <c r="G317" s="70" t="s">
        <v>82</v>
      </c>
      <c r="H317" s="69" t="s">
        <v>83</v>
      </c>
      <c r="I317" s="70" t="s">
        <v>84</v>
      </c>
      <c r="J317" s="70" t="s">
        <v>80</v>
      </c>
      <c r="K317" s="86" t="s">
        <v>87</v>
      </c>
      <c r="L317" s="68" t="s">
        <v>11</v>
      </c>
      <c r="M317" s="68" t="s">
        <v>1</v>
      </c>
      <c r="N317" s="114" t="s">
        <v>227</v>
      </c>
      <c r="O317" s="115"/>
      <c r="P317" s="115"/>
      <c r="Q317" s="115"/>
      <c r="R317" s="116"/>
    </row>
    <row r="318" spans="2:18" x14ac:dyDescent="0.3">
      <c r="B318" s="55">
        <v>1</v>
      </c>
      <c r="C318" s="51" t="s">
        <v>115</v>
      </c>
      <c r="D318" s="55">
        <v>550</v>
      </c>
      <c r="E318" s="55" t="s">
        <v>1</v>
      </c>
      <c r="F318" s="61">
        <f>$D318*VLOOKUP($C318,Eisbilanzierung!$A:$F,2,FALSE)</f>
        <v>352</v>
      </c>
      <c r="G318" s="61">
        <f>$D318*VLOOKUP($C318,Eisbilanzierung!$A:$F,3,FALSE)</f>
        <v>17.600000000000001</v>
      </c>
      <c r="H318" s="61">
        <f>$D318*VLOOKUP($C318,Eisbilanzierung!$A:$F,4,FALSE)</f>
        <v>165</v>
      </c>
      <c r="I318" s="61">
        <f>$D318*VLOOKUP($C318,Eisbilanzierung!$A:$F,5,FALSE)</f>
        <v>198</v>
      </c>
      <c r="J318" s="61">
        <f>$D318*VLOOKUP($C318,Eisbilanzierung!$A:$F,6,FALSE)/100</f>
        <v>1584</v>
      </c>
      <c r="L318" s="71">
        <f>$M316*D318</f>
        <v>440</v>
      </c>
      <c r="M318" s="71" t="str">
        <f>E318</f>
        <v>g</v>
      </c>
      <c r="N318" s="117"/>
      <c r="O318" s="118"/>
      <c r="P318" s="118"/>
      <c r="Q318" s="118"/>
      <c r="R318" s="119"/>
    </row>
    <row r="319" spans="2:18" x14ac:dyDescent="0.3">
      <c r="B319" s="55">
        <v>2</v>
      </c>
      <c r="C319" s="51" t="s">
        <v>39</v>
      </c>
      <c r="D319" s="55">
        <v>315</v>
      </c>
      <c r="E319" s="55" t="s">
        <v>1</v>
      </c>
      <c r="F319" s="61">
        <f>$D319*VLOOKUP($C319,Eisbilanzierung!$A:$F,2,FALSE)</f>
        <v>274.05</v>
      </c>
      <c r="G319" s="61">
        <f>$D319*VLOOKUP($C319,Eisbilanzierung!$A:$F,3,FALSE)</f>
        <v>15.120000000000001</v>
      </c>
      <c r="H319" s="61">
        <f>$D319*VLOOKUP($C319,Eisbilanzierung!$A:$F,4,FALSE)</f>
        <v>11.025</v>
      </c>
      <c r="I319" s="61">
        <f>$D319*VLOOKUP($C319,Eisbilanzierung!$A:$F,5,FALSE)</f>
        <v>40.950000000000003</v>
      </c>
      <c r="J319" s="61">
        <f>$D319*VLOOKUP($C319,Eisbilanzierung!$A:$F,6,FALSE)/100</f>
        <v>201.6</v>
      </c>
      <c r="L319" s="71">
        <f>$M316*D319</f>
        <v>252</v>
      </c>
      <c r="M319" s="71" t="str">
        <f t="shared" ref="M319:M325" si="27">E319</f>
        <v>g</v>
      </c>
      <c r="N319" s="117"/>
      <c r="O319" s="118"/>
      <c r="P319" s="118"/>
      <c r="Q319" s="118"/>
      <c r="R319" s="119"/>
    </row>
    <row r="320" spans="2:18" x14ac:dyDescent="0.3">
      <c r="B320" s="55">
        <v>3</v>
      </c>
      <c r="C320" s="51" t="s">
        <v>238</v>
      </c>
      <c r="D320" s="55">
        <v>110</v>
      </c>
      <c r="E320" s="55" t="s">
        <v>1</v>
      </c>
      <c r="F320" s="61">
        <f>$D320*VLOOKUP($C320,Eisbilanzierung!$A:$F,2,FALSE)</f>
        <v>16.5</v>
      </c>
      <c r="G320" s="61">
        <f>$D320*VLOOKUP($C320,Eisbilanzierung!$A:$F,3,FALSE)</f>
        <v>0.66</v>
      </c>
      <c r="H320" s="61">
        <f>$D320*VLOOKUP($C320,Eisbilanzierung!$A:$F,4,FALSE)</f>
        <v>91.3</v>
      </c>
      <c r="I320" s="61">
        <f>$D320*VLOOKUP($C320,Eisbilanzierung!$A:$F,5,FALSE)</f>
        <v>93.5</v>
      </c>
      <c r="J320" s="61">
        <f>$D320*VLOOKUP($C320,Eisbilanzierung!$A:$F,6,FALSE)/100</f>
        <v>815.1</v>
      </c>
      <c r="L320" s="71">
        <f>$M316*D320</f>
        <v>88</v>
      </c>
      <c r="M320" s="71" t="str">
        <f t="shared" si="27"/>
        <v>g</v>
      </c>
      <c r="N320" s="117"/>
      <c r="O320" s="118"/>
      <c r="P320" s="118"/>
      <c r="Q320" s="118"/>
      <c r="R320" s="119"/>
    </row>
    <row r="321" spans="2:18" x14ac:dyDescent="0.3">
      <c r="B321" s="55">
        <v>4</v>
      </c>
      <c r="C321" s="51" t="s">
        <v>245</v>
      </c>
      <c r="D321" s="55">
        <v>110</v>
      </c>
      <c r="E321" s="55" t="s">
        <v>1</v>
      </c>
      <c r="F321" s="61">
        <f>$D321*VLOOKUP($C321,Eisbilanzierung!$A:$F,2,FALSE)</f>
        <v>3.3</v>
      </c>
      <c r="G321" s="61">
        <f>$D321*VLOOKUP($C321,Eisbilanzierung!$A:$F,3,FALSE)</f>
        <v>2.42</v>
      </c>
      <c r="H321" s="61">
        <f>$D321*VLOOKUP($C321,Eisbilanzierung!$A:$F,4,FALSE)</f>
        <v>79.2</v>
      </c>
      <c r="I321" s="61">
        <f>$D321*VLOOKUP($C321,Eisbilanzierung!$A:$F,5,FALSE)</f>
        <v>106.7</v>
      </c>
      <c r="J321" s="61">
        <f>$D321*VLOOKUP($C321,Eisbilanzierung!$A:$F,6,FALSE)/100</f>
        <v>761.2</v>
      </c>
      <c r="K321" s="59" t="s">
        <v>246</v>
      </c>
      <c r="L321" s="71">
        <f>$M316*D321</f>
        <v>88</v>
      </c>
      <c r="M321" s="71" t="str">
        <f t="shared" si="27"/>
        <v>g</v>
      </c>
      <c r="N321" s="117"/>
      <c r="O321" s="118"/>
      <c r="P321" s="118"/>
      <c r="Q321" s="118"/>
      <c r="R321" s="119"/>
    </row>
    <row r="322" spans="2:18" x14ac:dyDescent="0.3">
      <c r="B322" s="55">
        <v>5</v>
      </c>
      <c r="C322" s="51" t="s">
        <v>70</v>
      </c>
      <c r="D322" s="55">
        <v>105</v>
      </c>
      <c r="E322" s="55" t="s">
        <v>1</v>
      </c>
      <c r="F322" s="61">
        <f>$D322*VLOOKUP($C322,Eisbilanzierung!$A:$F,2,FALSE)</f>
        <v>0</v>
      </c>
      <c r="G322" s="61">
        <f>$D322*VLOOKUP($C322,Eisbilanzierung!$A:$F,3,FALSE)</f>
        <v>105</v>
      </c>
      <c r="H322" s="61">
        <f>$D322*VLOOKUP($C322,Eisbilanzierung!$A:$F,4,FALSE)</f>
        <v>0</v>
      </c>
      <c r="I322" s="61">
        <f>$D322*VLOOKUP($C322,Eisbilanzierung!$A:$F,5,FALSE)</f>
        <v>105</v>
      </c>
      <c r="J322" s="61">
        <f>$D322*VLOOKUP($C322,Eisbilanzierung!$A:$F,6,FALSE)/100</f>
        <v>425.25</v>
      </c>
      <c r="L322" s="71">
        <f>$M316*D322</f>
        <v>84</v>
      </c>
      <c r="M322" s="71" t="str">
        <f t="shared" si="27"/>
        <v>g</v>
      </c>
      <c r="N322" s="117"/>
      <c r="O322" s="118"/>
      <c r="P322" s="118"/>
      <c r="Q322" s="118"/>
      <c r="R322" s="119"/>
    </row>
    <row r="323" spans="2:18" x14ac:dyDescent="0.3">
      <c r="B323" s="55">
        <v>6</v>
      </c>
      <c r="C323" s="51" t="s">
        <v>3</v>
      </c>
      <c r="D323" s="71">
        <v>30</v>
      </c>
      <c r="E323" s="55" t="s">
        <v>1</v>
      </c>
      <c r="F323" s="61">
        <f>$D323*VLOOKUP($C323,Eisbilanzierung!$A:$F,2,FALSE)</f>
        <v>0</v>
      </c>
      <c r="G323" s="61">
        <f>$D323*VLOOKUP($C323,Eisbilanzierung!$A:$F,3,FALSE)</f>
        <v>27.450000000000003</v>
      </c>
      <c r="H323" s="61">
        <f>$D323*VLOOKUP($C323,Eisbilanzierung!$A:$F,4,FALSE)</f>
        <v>0</v>
      </c>
      <c r="I323" s="61">
        <f>$D323*VLOOKUP($C323,Eisbilanzierung!$A:$F,5,FALSE)</f>
        <v>30</v>
      </c>
      <c r="J323" s="61">
        <f>$D323*VLOOKUP($C323,Eisbilanzierung!$A:$F,6,FALSE)/100</f>
        <v>109.8</v>
      </c>
      <c r="L323" s="71">
        <f>$M316*D323</f>
        <v>24</v>
      </c>
      <c r="M323" s="71" t="str">
        <f t="shared" si="27"/>
        <v>g</v>
      </c>
      <c r="N323" s="117"/>
      <c r="O323" s="118"/>
      <c r="P323" s="118"/>
      <c r="Q323" s="118"/>
      <c r="R323" s="119"/>
    </row>
    <row r="324" spans="2:18" x14ac:dyDescent="0.3">
      <c r="B324" s="55">
        <v>7</v>
      </c>
      <c r="C324" s="51" t="s">
        <v>24</v>
      </c>
      <c r="D324" s="71">
        <v>30</v>
      </c>
      <c r="E324" s="55" t="s">
        <v>1</v>
      </c>
      <c r="F324" s="61">
        <f>$D324*VLOOKUP($C324,Eisbilanzierung!$A:$F,2,FALSE)</f>
        <v>0</v>
      </c>
      <c r="G324" s="61">
        <f>$D324*VLOOKUP($C324,Eisbilanzierung!$A:$F,3,FALSE)</f>
        <v>27.450000000000003</v>
      </c>
      <c r="H324" s="61">
        <f>$D324*VLOOKUP($C324,Eisbilanzierung!$A:$F,4,FALSE)</f>
        <v>0</v>
      </c>
      <c r="I324" s="61">
        <f>$D324*VLOOKUP($C324,Eisbilanzierung!$A:$F,5,FALSE)</f>
        <v>30</v>
      </c>
      <c r="J324" s="61">
        <f>$D324*VLOOKUP($C324,Eisbilanzierung!$A:$F,6,FALSE)/100</f>
        <v>109.8</v>
      </c>
      <c r="L324" s="71">
        <f>$M316*D324</f>
        <v>24</v>
      </c>
      <c r="M324" s="71" t="str">
        <f t="shared" si="27"/>
        <v>g</v>
      </c>
      <c r="N324" s="117"/>
      <c r="O324" s="118"/>
      <c r="P324" s="118"/>
      <c r="Q324" s="118"/>
      <c r="R324" s="119"/>
    </row>
    <row r="325" spans="2:18" x14ac:dyDescent="0.3">
      <c r="B325" s="55">
        <v>10</v>
      </c>
      <c r="C325" s="51" t="s">
        <v>119</v>
      </c>
      <c r="D325" s="72">
        <v>2</v>
      </c>
      <c r="E325" s="55" t="s">
        <v>1</v>
      </c>
      <c r="F325" s="61">
        <f>$D325*VLOOKUP($C325,Eisbilanzierung!$A:$F,2,FALSE)</f>
        <v>0.02</v>
      </c>
      <c r="G325" s="61">
        <f>$D325*VLOOKUP($C325,Eisbilanzierung!$A:$F,3,FALSE)</f>
        <v>0</v>
      </c>
      <c r="H325" s="61">
        <f>$D325*VLOOKUP($C325,Eisbilanzierung!$A:$F,4,FALSE)</f>
        <v>0</v>
      </c>
      <c r="I325" s="61">
        <f>$D325*VLOOKUP($C325,Eisbilanzierung!$A:$F,5,FALSE)</f>
        <v>1.98</v>
      </c>
      <c r="J325" s="61">
        <f>$D325*VLOOKUP($C325,Eisbilanzierung!$A:$F,6,FALSE)/100</f>
        <v>0</v>
      </c>
      <c r="K325" s="51" t="s">
        <v>240</v>
      </c>
      <c r="L325" s="71">
        <f>$M316*D325</f>
        <v>1.6</v>
      </c>
      <c r="M325" s="71" t="str">
        <f t="shared" si="27"/>
        <v>g</v>
      </c>
      <c r="N325" s="117"/>
      <c r="O325" s="118"/>
      <c r="P325" s="118"/>
      <c r="Q325" s="118"/>
      <c r="R325" s="119"/>
    </row>
    <row r="326" spans="2:18" ht="15" thickBot="1" x14ac:dyDescent="0.35">
      <c r="B326" s="68"/>
      <c r="C326" s="44" t="s">
        <v>7</v>
      </c>
      <c r="D326" s="73">
        <f>SUM(D318:D325)</f>
        <v>1252</v>
      </c>
      <c r="E326" s="68" t="s">
        <v>1</v>
      </c>
      <c r="F326" s="74">
        <f>SUM(F318:F325)</f>
        <v>645.86999999999989</v>
      </c>
      <c r="G326" s="74">
        <f>SUM(G318:G325)</f>
        <v>195.7</v>
      </c>
      <c r="H326" s="74">
        <f>SUM(H318:H325)</f>
        <v>346.52499999999998</v>
      </c>
      <c r="I326" s="74">
        <f>SUM(I318:I325)</f>
        <v>606.13</v>
      </c>
      <c r="J326" s="74">
        <f>SUM(J318:J325)</f>
        <v>4006.75</v>
      </c>
      <c r="K326" s="86"/>
      <c r="L326" s="73">
        <f>SUM(L318:L325)</f>
        <v>1001.6</v>
      </c>
      <c r="M326" s="68" t="s">
        <v>1</v>
      </c>
      <c r="N326" s="120"/>
      <c r="O326" s="121"/>
      <c r="P326" s="121"/>
      <c r="Q326" s="121"/>
      <c r="R326" s="122"/>
    </row>
    <row r="327" spans="2:18" x14ac:dyDescent="0.3">
      <c r="C327" s="51" t="s">
        <v>113</v>
      </c>
      <c r="F327" s="75">
        <f>F326/$D326</f>
        <v>0.51587060702875387</v>
      </c>
      <c r="G327" s="75">
        <f t="shared" ref="G327:I327" si="28">G326/$D326</f>
        <v>0.15630990415335463</v>
      </c>
      <c r="H327" s="75">
        <f t="shared" si="28"/>
        <v>0.27677715654952073</v>
      </c>
      <c r="I327" s="75">
        <f t="shared" si="28"/>
        <v>0.48412939297124602</v>
      </c>
      <c r="J327" s="76">
        <f>J326/$D326*100</f>
        <v>320.02795527156553</v>
      </c>
      <c r="K327" s="59" t="s">
        <v>222</v>
      </c>
    </row>
    <row r="328" spans="2:18" x14ac:dyDescent="0.3">
      <c r="C328" s="44" t="s">
        <v>58</v>
      </c>
      <c r="F328" s="45">
        <v>0.62</v>
      </c>
      <c r="G328" s="45">
        <v>0.18</v>
      </c>
      <c r="H328" s="45">
        <v>2.4500000000000001E-2</v>
      </c>
      <c r="I328" s="45">
        <v>0.35</v>
      </c>
    </row>
    <row r="329" spans="2:18" x14ac:dyDescent="0.3">
      <c r="C329" s="44" t="s">
        <v>59</v>
      </c>
      <c r="F329" s="45">
        <v>0.65</v>
      </c>
      <c r="G329" s="45">
        <v>0.21</v>
      </c>
      <c r="H329" s="45">
        <v>0.1</v>
      </c>
      <c r="I329" s="45">
        <v>0.38</v>
      </c>
    </row>
    <row r="331" spans="2:18" x14ac:dyDescent="0.3">
      <c r="C331" s="51" t="s">
        <v>250</v>
      </c>
    </row>
    <row r="332" spans="2:18" x14ac:dyDescent="0.3">
      <c r="C332" s="51" t="s">
        <v>263</v>
      </c>
    </row>
    <row r="333" spans="2:18" x14ac:dyDescent="0.3">
      <c r="C333" s="51" t="s">
        <v>251</v>
      </c>
    </row>
    <row r="334" spans="2:18" x14ac:dyDescent="0.3">
      <c r="C334" s="51" t="s">
        <v>220</v>
      </c>
    </row>
    <row r="335" spans="2:18" x14ac:dyDescent="0.3">
      <c r="C335" s="51" t="s">
        <v>221</v>
      </c>
    </row>
    <row r="337" spans="1:18" s="80" customFormat="1" ht="18" x14ac:dyDescent="0.3">
      <c r="A337" s="79" t="s">
        <v>247</v>
      </c>
      <c r="D337" s="81"/>
      <c r="E337" s="81"/>
      <c r="K337" s="82"/>
      <c r="L337" s="81"/>
      <c r="M337" s="81"/>
    </row>
    <row r="339" spans="1:18" x14ac:dyDescent="0.3">
      <c r="B339" s="84" t="s">
        <v>224</v>
      </c>
      <c r="D339" s="30" t="s">
        <v>237</v>
      </c>
    </row>
    <row r="341" spans="1:18" ht="18.600000000000001" thickBot="1" x14ac:dyDescent="0.35">
      <c r="B341" s="77" t="s">
        <v>256</v>
      </c>
      <c r="F341" s="67" t="s">
        <v>79</v>
      </c>
      <c r="H341" s="77"/>
      <c r="K341" s="87" t="s">
        <v>259</v>
      </c>
    </row>
    <row r="342" spans="1:18" x14ac:dyDescent="0.3">
      <c r="B342" s="68" t="s">
        <v>9</v>
      </c>
      <c r="C342" s="44" t="s">
        <v>10</v>
      </c>
      <c r="D342" s="68" t="s">
        <v>11</v>
      </c>
      <c r="E342" s="68" t="s">
        <v>1</v>
      </c>
      <c r="F342" s="69" t="s">
        <v>81</v>
      </c>
      <c r="G342" s="70" t="s">
        <v>82</v>
      </c>
      <c r="H342" s="69" t="s">
        <v>83</v>
      </c>
      <c r="I342" s="70" t="s">
        <v>84</v>
      </c>
      <c r="J342" s="70" t="s">
        <v>80</v>
      </c>
      <c r="K342" s="86" t="s">
        <v>87</v>
      </c>
      <c r="N342" s="114" t="s">
        <v>260</v>
      </c>
      <c r="O342" s="115"/>
      <c r="P342" s="115"/>
      <c r="Q342" s="115"/>
      <c r="R342" s="116"/>
    </row>
    <row r="343" spans="1:18" x14ac:dyDescent="0.3">
      <c r="B343" s="55">
        <v>1</v>
      </c>
      <c r="C343" s="51" t="s">
        <v>115</v>
      </c>
      <c r="D343" s="55">
        <v>500</v>
      </c>
      <c r="E343" s="55" t="s">
        <v>1</v>
      </c>
      <c r="F343" s="61">
        <f>$D343*VLOOKUP($C343,Eisbilanzierung!$A:$F,2,FALSE)</f>
        <v>320</v>
      </c>
      <c r="G343" s="61">
        <f>$D343*VLOOKUP($C343,Eisbilanzierung!$A:$F,3,FALSE)</f>
        <v>16</v>
      </c>
      <c r="H343" s="61">
        <f>$D343*VLOOKUP($C343,Eisbilanzierung!$A:$F,4,FALSE)</f>
        <v>150</v>
      </c>
      <c r="I343" s="61">
        <f>$D343*VLOOKUP($C343,Eisbilanzierung!$A:$F,5,FALSE)</f>
        <v>180</v>
      </c>
      <c r="J343" s="61">
        <f>$D343*VLOOKUP($C343,Eisbilanzierung!$A:$F,6,FALSE)/100</f>
        <v>1440</v>
      </c>
      <c r="N343" s="117"/>
      <c r="O343" s="118"/>
      <c r="P343" s="118"/>
      <c r="Q343" s="118"/>
      <c r="R343" s="119"/>
    </row>
    <row r="344" spans="1:18" x14ac:dyDescent="0.3">
      <c r="B344" s="55">
        <v>2</v>
      </c>
      <c r="C344" s="51" t="s">
        <v>39</v>
      </c>
      <c r="D344" s="55">
        <v>250</v>
      </c>
      <c r="E344" s="55" t="s">
        <v>1</v>
      </c>
      <c r="F344" s="61">
        <f>$D344*VLOOKUP($C344,Eisbilanzierung!$A:$F,2,FALSE)</f>
        <v>217.5</v>
      </c>
      <c r="G344" s="61">
        <f>$D344*VLOOKUP($C344,Eisbilanzierung!$A:$F,3,FALSE)</f>
        <v>12</v>
      </c>
      <c r="H344" s="61">
        <f>$D344*VLOOKUP($C344,Eisbilanzierung!$A:$F,4,FALSE)</f>
        <v>8.75</v>
      </c>
      <c r="I344" s="61">
        <f>$D344*VLOOKUP($C344,Eisbilanzierung!$A:$F,5,FALSE)</f>
        <v>32.5</v>
      </c>
      <c r="J344" s="61">
        <f>$D344*VLOOKUP($C344,Eisbilanzierung!$A:$F,6,FALSE)/100</f>
        <v>160</v>
      </c>
      <c r="N344" s="117"/>
      <c r="O344" s="118"/>
      <c r="P344" s="118"/>
      <c r="Q344" s="118"/>
      <c r="R344" s="119"/>
    </row>
    <row r="345" spans="1:18" x14ac:dyDescent="0.3">
      <c r="B345" s="55">
        <v>3</v>
      </c>
      <c r="C345" s="51" t="s">
        <v>102</v>
      </c>
      <c r="D345" s="55">
        <v>250</v>
      </c>
      <c r="E345" s="55" t="s">
        <v>1</v>
      </c>
      <c r="F345" s="61">
        <f>$D345*VLOOKUP($C345,Eisbilanzierung!$A:$F,2,FALSE)</f>
        <v>197.5</v>
      </c>
      <c r="G345" s="61">
        <f>$D345*VLOOKUP($C345,Eisbilanzierung!$A:$F,3,FALSE)</f>
        <v>17.5</v>
      </c>
      <c r="H345" s="61">
        <f>$D345*VLOOKUP($C345,Eisbilanzierung!$A:$F,4,FALSE)</f>
        <v>0.25</v>
      </c>
      <c r="I345" s="61">
        <f>$D345*VLOOKUP($C345,Eisbilanzierung!$A:$F,5,FALSE)</f>
        <v>52.499999999999993</v>
      </c>
      <c r="J345" s="61">
        <f>$D345*VLOOKUP($C345,Eisbilanzierung!$A:$F,6,FALSE)/100</f>
        <v>107.5</v>
      </c>
      <c r="K345" s="59" t="s">
        <v>252</v>
      </c>
      <c r="N345" s="117"/>
      <c r="O345" s="118"/>
      <c r="P345" s="118"/>
      <c r="Q345" s="118"/>
      <c r="R345" s="119"/>
    </row>
    <row r="346" spans="1:18" x14ac:dyDescent="0.3">
      <c r="B346" s="55">
        <v>5</v>
      </c>
      <c r="C346" s="51" t="s">
        <v>70</v>
      </c>
      <c r="D346" s="55">
        <v>275</v>
      </c>
      <c r="E346" s="55" t="s">
        <v>1</v>
      </c>
      <c r="F346" s="61">
        <f>$D346*VLOOKUP($C346,Eisbilanzierung!$A:$F,2,FALSE)</f>
        <v>0</v>
      </c>
      <c r="G346" s="61">
        <f>$D346*VLOOKUP($C346,Eisbilanzierung!$A:$F,3,FALSE)</f>
        <v>275</v>
      </c>
      <c r="H346" s="61">
        <f>$D346*VLOOKUP($C346,Eisbilanzierung!$A:$F,4,FALSE)</f>
        <v>0</v>
      </c>
      <c r="I346" s="61">
        <f>$D346*VLOOKUP($C346,Eisbilanzierung!$A:$F,5,FALSE)</f>
        <v>275</v>
      </c>
      <c r="J346" s="61">
        <f>$D346*VLOOKUP($C346,Eisbilanzierung!$A:$F,6,FALSE)/100</f>
        <v>1113.75</v>
      </c>
      <c r="N346" s="117"/>
      <c r="O346" s="118"/>
      <c r="P346" s="118"/>
      <c r="Q346" s="118"/>
      <c r="R346" s="119"/>
    </row>
    <row r="347" spans="1:18" ht="30" customHeight="1" x14ac:dyDescent="0.3">
      <c r="B347" s="55">
        <v>8</v>
      </c>
      <c r="C347" s="51" t="s">
        <v>244</v>
      </c>
      <c r="D347" s="71">
        <v>120</v>
      </c>
      <c r="E347" s="55" t="s">
        <v>1</v>
      </c>
      <c r="F347" s="61">
        <f>$D347*VLOOKUP($C347,Eisbilanzierung!$A:$F,2,FALSE)</f>
        <v>88.8</v>
      </c>
      <c r="G347" s="61">
        <f>$D347*VLOOKUP($C347,Eisbilanzierung!$A:$F,3,FALSE)</f>
        <v>0.84</v>
      </c>
      <c r="H347" s="61">
        <f>$D347*VLOOKUP($C347,Eisbilanzierung!$A:$F,4,FALSE)</f>
        <v>13.2</v>
      </c>
      <c r="I347" s="61">
        <f>$D347*VLOOKUP($C347,Eisbilanzierung!$A:$F,5,FALSE)</f>
        <v>31.200000000000003</v>
      </c>
      <c r="J347" s="61">
        <f>$D347*VLOOKUP($C347,Eisbilanzierung!$A:$F,6,FALSE)/100</f>
        <v>184.8</v>
      </c>
      <c r="K347" s="59" t="s">
        <v>258</v>
      </c>
      <c r="N347" s="117"/>
      <c r="O347" s="118"/>
      <c r="P347" s="118"/>
      <c r="Q347" s="118"/>
      <c r="R347" s="119"/>
    </row>
    <row r="348" spans="1:18" x14ac:dyDescent="0.3">
      <c r="B348" s="55">
        <v>10</v>
      </c>
      <c r="C348" s="51" t="s">
        <v>119</v>
      </c>
      <c r="D348" s="72">
        <v>0.04</v>
      </c>
      <c r="E348" s="55" t="s">
        <v>1</v>
      </c>
      <c r="F348" s="61">
        <f>$D348*VLOOKUP($C348,Eisbilanzierung!$A:$F,2,FALSE)</f>
        <v>4.0000000000000002E-4</v>
      </c>
      <c r="G348" s="61">
        <f>$D348*VLOOKUP($C348,Eisbilanzierung!$A:$F,3,FALSE)</f>
        <v>0</v>
      </c>
      <c r="H348" s="61">
        <f>$D348*VLOOKUP($C348,Eisbilanzierung!$A:$F,4,FALSE)</f>
        <v>0</v>
      </c>
      <c r="I348" s="61">
        <f>$D348*VLOOKUP($C348,Eisbilanzierung!$A:$F,5,FALSE)</f>
        <v>3.9600000000000003E-2</v>
      </c>
      <c r="J348" s="61">
        <f>$D348*VLOOKUP($C348,Eisbilanzierung!$A:$F,6,FALSE)/100</f>
        <v>0</v>
      </c>
      <c r="K348" s="51" t="s">
        <v>257</v>
      </c>
      <c r="N348" s="117"/>
      <c r="O348" s="118"/>
      <c r="P348" s="118"/>
      <c r="Q348" s="118"/>
      <c r="R348" s="119"/>
    </row>
    <row r="349" spans="1:18" ht="15" thickBot="1" x14ac:dyDescent="0.35">
      <c r="B349" s="68"/>
      <c r="C349" s="44" t="s">
        <v>7</v>
      </c>
      <c r="D349" s="73">
        <f>SUM(D343:D348)</f>
        <v>1395.04</v>
      </c>
      <c r="E349" s="68" t="s">
        <v>1</v>
      </c>
      <c r="F349" s="74">
        <f>SUM(F343:F348)</f>
        <v>823.80039999999997</v>
      </c>
      <c r="G349" s="74">
        <f>SUM(G343:G348)</f>
        <v>321.33999999999997</v>
      </c>
      <c r="H349" s="74">
        <f>SUM(H343:H348)</f>
        <v>172.2</v>
      </c>
      <c r="I349" s="74">
        <f>SUM(I343:I348)</f>
        <v>571.2396</v>
      </c>
      <c r="J349" s="74">
        <f>SUM(J343:J348)</f>
        <v>3006.05</v>
      </c>
      <c r="K349" s="86"/>
      <c r="N349" s="120"/>
      <c r="O349" s="121"/>
      <c r="P349" s="121"/>
      <c r="Q349" s="121"/>
      <c r="R349" s="122"/>
    </row>
    <row r="350" spans="1:18" x14ac:dyDescent="0.3">
      <c r="C350" s="51" t="s">
        <v>113</v>
      </c>
      <c r="F350" s="75">
        <f>F349/$D349</f>
        <v>0.59052098864548686</v>
      </c>
      <c r="G350" s="75">
        <f t="shared" ref="G350:I350" si="29">G349/$D349</f>
        <v>0.2303446496157816</v>
      </c>
      <c r="H350" s="75">
        <f t="shared" si="29"/>
        <v>0.12343732079366899</v>
      </c>
      <c r="I350" s="75">
        <f t="shared" si="29"/>
        <v>0.40947901135451314</v>
      </c>
      <c r="J350" s="76">
        <f>J349/$D349*100</f>
        <v>215.481276522537</v>
      </c>
      <c r="K350" s="59" t="s">
        <v>222</v>
      </c>
    </row>
    <row r="351" spans="1:18" x14ac:dyDescent="0.3">
      <c r="C351" s="44" t="s">
        <v>58</v>
      </c>
      <c r="F351" s="45">
        <v>0.62</v>
      </c>
      <c r="G351" s="45">
        <v>0.18</v>
      </c>
      <c r="H351" s="45">
        <v>2.4500000000000001E-2</v>
      </c>
      <c r="I351" s="45">
        <v>0.35</v>
      </c>
    </row>
    <row r="352" spans="1:18" x14ac:dyDescent="0.3">
      <c r="C352" s="44" t="s">
        <v>59</v>
      </c>
      <c r="F352" s="45">
        <v>0.65</v>
      </c>
      <c r="G352" s="45">
        <v>0.21</v>
      </c>
      <c r="H352" s="45">
        <v>0.1</v>
      </c>
      <c r="I352" s="45">
        <v>0.38</v>
      </c>
    </row>
    <row r="354" spans="2:18" ht="18.600000000000001" thickBot="1" x14ac:dyDescent="0.35">
      <c r="B354" s="77" t="s">
        <v>387</v>
      </c>
      <c r="F354" s="67" t="s">
        <v>79</v>
      </c>
      <c r="H354" s="77"/>
      <c r="K354" s="87" t="s">
        <v>157</v>
      </c>
      <c r="L354" s="67" t="s">
        <v>264</v>
      </c>
      <c r="M354" s="67">
        <v>0.75</v>
      </c>
    </row>
    <row r="355" spans="2:18" x14ac:dyDescent="0.3">
      <c r="B355" s="68" t="s">
        <v>9</v>
      </c>
      <c r="C355" s="44" t="s">
        <v>10</v>
      </c>
      <c r="D355" s="68" t="s">
        <v>11</v>
      </c>
      <c r="E355" s="68" t="s">
        <v>1</v>
      </c>
      <c r="F355" s="69" t="s">
        <v>81</v>
      </c>
      <c r="G355" s="70" t="s">
        <v>82</v>
      </c>
      <c r="H355" s="69" t="s">
        <v>83</v>
      </c>
      <c r="I355" s="70" t="s">
        <v>84</v>
      </c>
      <c r="J355" s="70" t="s">
        <v>80</v>
      </c>
      <c r="K355" s="86" t="s">
        <v>87</v>
      </c>
      <c r="L355" s="68" t="s">
        <v>11</v>
      </c>
      <c r="M355" s="68" t="s">
        <v>1</v>
      </c>
      <c r="N355" s="114" t="s">
        <v>227</v>
      </c>
      <c r="O355" s="115"/>
      <c r="P355" s="115"/>
      <c r="Q355" s="115"/>
      <c r="R355" s="116"/>
    </row>
    <row r="356" spans="2:18" x14ac:dyDescent="0.3">
      <c r="B356" s="55">
        <v>1</v>
      </c>
      <c r="C356" s="51" t="s">
        <v>115</v>
      </c>
      <c r="D356" s="55">
        <v>300</v>
      </c>
      <c r="E356" s="55" t="s">
        <v>1</v>
      </c>
      <c r="F356" s="61">
        <f>$D356*VLOOKUP($C356,Eisbilanzierung!$A:$F,2,FALSE)</f>
        <v>192</v>
      </c>
      <c r="G356" s="61">
        <f>$D356*VLOOKUP($C356,Eisbilanzierung!$A:$F,3,FALSE)</f>
        <v>9.6</v>
      </c>
      <c r="H356" s="61">
        <f>$D356*VLOOKUP($C356,Eisbilanzierung!$A:$F,4,FALSE)</f>
        <v>90</v>
      </c>
      <c r="I356" s="61">
        <f>$D356*VLOOKUP($C356,Eisbilanzierung!$A:$F,5,FALSE)</f>
        <v>108</v>
      </c>
      <c r="J356" s="61">
        <f>$D356*VLOOKUP($C356,Eisbilanzierung!$A:$F,6,FALSE)/100</f>
        <v>864</v>
      </c>
      <c r="L356" s="71">
        <f>$M354*D356</f>
        <v>225</v>
      </c>
      <c r="M356" s="71" t="str">
        <f>E356</f>
        <v>g</v>
      </c>
      <c r="N356" s="117"/>
      <c r="O356" s="118"/>
      <c r="P356" s="118"/>
      <c r="Q356" s="118"/>
      <c r="R356" s="119"/>
    </row>
    <row r="357" spans="2:18" x14ac:dyDescent="0.3">
      <c r="B357" s="55">
        <v>2</v>
      </c>
      <c r="C357" s="51" t="s">
        <v>39</v>
      </c>
      <c r="D357" s="55">
        <v>200</v>
      </c>
      <c r="E357" s="55" t="s">
        <v>1</v>
      </c>
      <c r="F357" s="61">
        <f>$D357*VLOOKUP($C357,Eisbilanzierung!$A:$F,2,FALSE)</f>
        <v>174</v>
      </c>
      <c r="G357" s="61">
        <f>$D357*VLOOKUP($C357,Eisbilanzierung!$A:$F,3,FALSE)</f>
        <v>9.6</v>
      </c>
      <c r="H357" s="61">
        <f>$D357*VLOOKUP($C357,Eisbilanzierung!$A:$F,4,FALSE)</f>
        <v>7.0000000000000009</v>
      </c>
      <c r="I357" s="61">
        <f>$D357*VLOOKUP($C357,Eisbilanzierung!$A:$F,5,FALSE)</f>
        <v>26</v>
      </c>
      <c r="J357" s="61">
        <f>$D357*VLOOKUP($C357,Eisbilanzierung!$A:$F,6,FALSE)/100</f>
        <v>128</v>
      </c>
      <c r="L357" s="71">
        <f>$M354*D357</f>
        <v>150</v>
      </c>
      <c r="M357" s="71" t="str">
        <f t="shared" ref="M357:M362" si="30">E357</f>
        <v>g</v>
      </c>
      <c r="N357" s="117"/>
      <c r="O357" s="118"/>
      <c r="P357" s="118"/>
      <c r="Q357" s="118"/>
      <c r="R357" s="119"/>
    </row>
    <row r="358" spans="2:18" x14ac:dyDescent="0.3">
      <c r="B358" s="55">
        <v>3</v>
      </c>
      <c r="C358" s="51" t="s">
        <v>102</v>
      </c>
      <c r="D358" s="55">
        <v>400</v>
      </c>
      <c r="E358" s="55" t="s">
        <v>1</v>
      </c>
      <c r="F358" s="61">
        <f>$D358*VLOOKUP($C358,Eisbilanzierung!$A:$F,2,FALSE)</f>
        <v>316</v>
      </c>
      <c r="G358" s="61">
        <f>$D358*VLOOKUP($C358,Eisbilanzierung!$A:$F,3,FALSE)</f>
        <v>28.000000000000004</v>
      </c>
      <c r="H358" s="61">
        <f>$D358*VLOOKUP($C358,Eisbilanzierung!$A:$F,4,FALSE)</f>
        <v>0.4</v>
      </c>
      <c r="I358" s="61">
        <f>$D358*VLOOKUP($C358,Eisbilanzierung!$A:$F,5,FALSE)</f>
        <v>83.999999999999986</v>
      </c>
      <c r="J358" s="61">
        <f>$D358*VLOOKUP($C358,Eisbilanzierung!$A:$F,6,FALSE)/100</f>
        <v>172</v>
      </c>
      <c r="K358" s="59" t="s">
        <v>252</v>
      </c>
      <c r="L358" s="71">
        <f>$M354*D358</f>
        <v>300</v>
      </c>
      <c r="M358" s="71" t="str">
        <f t="shared" si="30"/>
        <v>g</v>
      </c>
      <c r="N358" s="117"/>
      <c r="O358" s="118"/>
      <c r="P358" s="118"/>
      <c r="Q358" s="118"/>
      <c r="R358" s="119"/>
    </row>
    <row r="359" spans="2:18" x14ac:dyDescent="0.3">
      <c r="B359" s="55">
        <v>5</v>
      </c>
      <c r="C359" s="51" t="s">
        <v>70</v>
      </c>
      <c r="D359" s="55">
        <v>140</v>
      </c>
      <c r="E359" s="55" t="s">
        <v>1</v>
      </c>
      <c r="F359" s="61">
        <f>$D359*VLOOKUP($C359,Eisbilanzierung!$A:$F,2,FALSE)</f>
        <v>0</v>
      </c>
      <c r="G359" s="61">
        <f>$D359*VLOOKUP($C359,Eisbilanzierung!$A:$F,3,FALSE)</f>
        <v>140</v>
      </c>
      <c r="H359" s="61">
        <f>$D359*VLOOKUP($C359,Eisbilanzierung!$A:$F,4,FALSE)</f>
        <v>0</v>
      </c>
      <c r="I359" s="61">
        <f>$D359*VLOOKUP($C359,Eisbilanzierung!$A:$F,5,FALSE)</f>
        <v>140</v>
      </c>
      <c r="J359" s="61">
        <f>$D359*VLOOKUP($C359,Eisbilanzierung!$A:$F,6,FALSE)/100</f>
        <v>567</v>
      </c>
      <c r="L359" s="71">
        <f>$M354*D359</f>
        <v>105</v>
      </c>
      <c r="M359" s="71" t="str">
        <f t="shared" si="30"/>
        <v>g</v>
      </c>
      <c r="N359" s="117"/>
      <c r="O359" s="118"/>
      <c r="P359" s="118"/>
      <c r="Q359" s="118"/>
      <c r="R359" s="119"/>
    </row>
    <row r="360" spans="2:18" x14ac:dyDescent="0.3">
      <c r="B360" s="55">
        <v>6</v>
      </c>
      <c r="C360" s="51" t="s">
        <v>3</v>
      </c>
      <c r="D360" s="71">
        <v>40</v>
      </c>
      <c r="E360" s="55" t="s">
        <v>1</v>
      </c>
      <c r="F360" s="61">
        <f>$D360*VLOOKUP($C360,Eisbilanzierung!$A:$F,2,FALSE)</f>
        <v>0</v>
      </c>
      <c r="G360" s="61">
        <f>$D360*VLOOKUP($C360,Eisbilanzierung!$A:$F,3,FALSE)</f>
        <v>36.6</v>
      </c>
      <c r="H360" s="61">
        <f>$D360*VLOOKUP($C360,Eisbilanzierung!$A:$F,4,FALSE)</f>
        <v>0</v>
      </c>
      <c r="I360" s="61">
        <f>$D360*VLOOKUP($C360,Eisbilanzierung!$A:$F,5,FALSE)</f>
        <v>40</v>
      </c>
      <c r="J360" s="61">
        <f>$D360*VLOOKUP($C360,Eisbilanzierung!$A:$F,6,FALSE)/100</f>
        <v>146.4</v>
      </c>
      <c r="L360" s="71">
        <f>$M354*D360</f>
        <v>30</v>
      </c>
      <c r="M360" s="71" t="str">
        <f t="shared" si="30"/>
        <v>g</v>
      </c>
      <c r="N360" s="117"/>
      <c r="O360" s="118"/>
      <c r="P360" s="118"/>
      <c r="Q360" s="118"/>
      <c r="R360" s="119"/>
    </row>
    <row r="361" spans="2:18" x14ac:dyDescent="0.3">
      <c r="B361" s="55">
        <v>7</v>
      </c>
      <c r="C361" s="51" t="s">
        <v>24</v>
      </c>
      <c r="D361" s="71">
        <v>30</v>
      </c>
      <c r="E361" s="55" t="s">
        <v>1</v>
      </c>
      <c r="F361" s="61">
        <f>$D361*VLOOKUP($C361,Eisbilanzierung!$A:$F,2,FALSE)</f>
        <v>0</v>
      </c>
      <c r="G361" s="61">
        <f>$D361*VLOOKUP($C361,Eisbilanzierung!$A:$F,3,FALSE)</f>
        <v>27.450000000000003</v>
      </c>
      <c r="H361" s="61">
        <f>$D361*VLOOKUP($C361,Eisbilanzierung!$A:$F,4,FALSE)</f>
        <v>0</v>
      </c>
      <c r="I361" s="61">
        <f>$D361*VLOOKUP($C361,Eisbilanzierung!$A:$F,5,FALSE)</f>
        <v>30</v>
      </c>
      <c r="J361" s="61">
        <f>$D361*VLOOKUP($C361,Eisbilanzierung!$A:$F,6,FALSE)/100</f>
        <v>109.8</v>
      </c>
      <c r="L361" s="71">
        <f>$M354*D361</f>
        <v>22.5</v>
      </c>
      <c r="M361" s="71" t="str">
        <f t="shared" si="30"/>
        <v>g</v>
      </c>
      <c r="N361" s="117"/>
      <c r="O361" s="118"/>
      <c r="P361" s="118"/>
      <c r="Q361" s="118"/>
      <c r="R361" s="119"/>
    </row>
    <row r="362" spans="2:18" x14ac:dyDescent="0.3">
      <c r="B362" s="55">
        <v>10</v>
      </c>
      <c r="C362" s="51" t="s">
        <v>119</v>
      </c>
      <c r="D362" s="72">
        <v>0.04</v>
      </c>
      <c r="E362" s="55" t="s">
        <v>1</v>
      </c>
      <c r="F362" s="61">
        <f>$D362*VLOOKUP($C362,Eisbilanzierung!$A:$F,2,FALSE)</f>
        <v>4.0000000000000002E-4</v>
      </c>
      <c r="G362" s="61">
        <f>$D362*VLOOKUP($C362,Eisbilanzierung!$A:$F,3,FALSE)</f>
        <v>0</v>
      </c>
      <c r="H362" s="61">
        <f>$D362*VLOOKUP($C362,Eisbilanzierung!$A:$F,4,FALSE)</f>
        <v>0</v>
      </c>
      <c r="I362" s="61">
        <f>$D362*VLOOKUP($C362,Eisbilanzierung!$A:$F,5,FALSE)</f>
        <v>3.9600000000000003E-2</v>
      </c>
      <c r="J362" s="61">
        <f>$D362*VLOOKUP($C362,Eisbilanzierung!$A:$F,6,FALSE)/100</f>
        <v>0</v>
      </c>
      <c r="K362" s="51" t="s">
        <v>257</v>
      </c>
      <c r="L362" s="71">
        <f>$M354*D362</f>
        <v>0.03</v>
      </c>
      <c r="M362" s="71" t="str">
        <f t="shared" si="30"/>
        <v>g</v>
      </c>
      <c r="N362" s="117"/>
      <c r="O362" s="118"/>
      <c r="P362" s="118"/>
      <c r="Q362" s="118"/>
      <c r="R362" s="119"/>
    </row>
    <row r="363" spans="2:18" ht="15" thickBot="1" x14ac:dyDescent="0.35">
      <c r="B363" s="68"/>
      <c r="C363" s="44" t="s">
        <v>7</v>
      </c>
      <c r="D363" s="73">
        <f>SUM(D356:D362)</f>
        <v>1110.04</v>
      </c>
      <c r="E363" s="68" t="s">
        <v>1</v>
      </c>
      <c r="F363" s="74">
        <f>SUM(F356:F362)</f>
        <v>682.00040000000001</v>
      </c>
      <c r="G363" s="74">
        <f>SUM(G356:G362)</f>
        <v>251.25</v>
      </c>
      <c r="H363" s="74">
        <f>SUM(H356:H362)</f>
        <v>97.4</v>
      </c>
      <c r="I363" s="74">
        <f>SUM(I356:I362)</f>
        <v>428.03960000000001</v>
      </c>
      <c r="J363" s="74">
        <f>SUM(J356:J362)</f>
        <v>1987.2</v>
      </c>
      <c r="K363" s="86"/>
      <c r="L363" s="73">
        <f>SUM(L356:L362)</f>
        <v>832.53</v>
      </c>
      <c r="M363" s="68" t="s">
        <v>1</v>
      </c>
      <c r="N363" s="120"/>
      <c r="O363" s="121"/>
      <c r="P363" s="121"/>
      <c r="Q363" s="121"/>
      <c r="R363" s="122"/>
    </row>
    <row r="364" spans="2:18" x14ac:dyDescent="0.3">
      <c r="C364" s="51" t="s">
        <v>113</v>
      </c>
      <c r="F364" s="75">
        <f>F363/$D363</f>
        <v>0.61439263449965775</v>
      </c>
      <c r="G364" s="75">
        <f t="shared" ref="G364:I364" si="31">G363/$D363</f>
        <v>0.2263431948398256</v>
      </c>
      <c r="H364" s="75">
        <f t="shared" si="31"/>
        <v>8.7744585780692594E-2</v>
      </c>
      <c r="I364" s="75">
        <f t="shared" si="31"/>
        <v>0.38560736550034236</v>
      </c>
      <c r="J364" s="76">
        <f>J363/$D363*100</f>
        <v>179.02057583510503</v>
      </c>
      <c r="K364" s="59" t="s">
        <v>222</v>
      </c>
    </row>
    <row r="365" spans="2:18" x14ac:dyDescent="0.3">
      <c r="C365" s="44" t="s">
        <v>58</v>
      </c>
      <c r="F365" s="45">
        <v>0.62</v>
      </c>
      <c r="G365" s="45">
        <v>0.18</v>
      </c>
      <c r="H365" s="45">
        <v>2.4500000000000001E-2</v>
      </c>
      <c r="I365" s="45">
        <v>0.35</v>
      </c>
    </row>
    <row r="366" spans="2:18" x14ac:dyDescent="0.3">
      <c r="C366" s="44" t="s">
        <v>59</v>
      </c>
      <c r="F366" s="45">
        <v>0.65</v>
      </c>
      <c r="G366" s="45">
        <v>0.21</v>
      </c>
      <c r="H366" s="45">
        <v>0.1</v>
      </c>
      <c r="I366" s="45">
        <v>0.38</v>
      </c>
    </row>
    <row r="368" spans="2:18" x14ac:dyDescent="0.3">
      <c r="C368" s="51" t="s">
        <v>261</v>
      </c>
    </row>
    <row r="369" spans="1:21" x14ac:dyDescent="0.3">
      <c r="C369" s="51" t="s">
        <v>253</v>
      </c>
    </row>
    <row r="370" spans="1:21" x14ac:dyDescent="0.3">
      <c r="C370" s="51" t="s">
        <v>220</v>
      </c>
    </row>
    <row r="371" spans="1:21" x14ac:dyDescent="0.3">
      <c r="C371" s="51" t="s">
        <v>254</v>
      </c>
    </row>
    <row r="373" spans="1:21" s="80" customFormat="1" ht="18" x14ac:dyDescent="0.3">
      <c r="A373" s="79" t="s">
        <v>290</v>
      </c>
      <c r="D373" s="81"/>
      <c r="E373" s="81"/>
      <c r="K373" s="82"/>
      <c r="L373" s="81"/>
      <c r="M373" s="81"/>
    </row>
    <row r="374" spans="1:21" s="78" customFormat="1" x14ac:dyDescent="0.3">
      <c r="A374" s="51"/>
      <c r="B374" s="51"/>
      <c r="C374" s="51"/>
      <c r="D374" s="55"/>
      <c r="E374" s="55"/>
      <c r="G374" s="51"/>
      <c r="H374" s="51"/>
      <c r="I374" s="51"/>
      <c r="J374" s="51"/>
      <c r="K374" s="59"/>
      <c r="L374" s="55"/>
      <c r="M374" s="55"/>
      <c r="N374" s="51"/>
      <c r="O374" s="51"/>
      <c r="P374" s="51"/>
      <c r="Q374" s="51"/>
      <c r="R374" s="51"/>
      <c r="S374" s="51"/>
      <c r="T374" s="51"/>
      <c r="U374" s="51"/>
    </row>
    <row r="375" spans="1:21" ht="18.600000000000001" thickBot="1" x14ac:dyDescent="0.35">
      <c r="B375" s="66" t="s">
        <v>290</v>
      </c>
      <c r="F375" s="67" t="s">
        <v>79</v>
      </c>
      <c r="K375" s="87" t="s">
        <v>325</v>
      </c>
      <c r="L375" s="67" t="s">
        <v>264</v>
      </c>
      <c r="M375" s="67">
        <v>0.9</v>
      </c>
    </row>
    <row r="376" spans="1:21" x14ac:dyDescent="0.3">
      <c r="B376" s="68" t="s">
        <v>9</v>
      </c>
      <c r="C376" s="44" t="s">
        <v>10</v>
      </c>
      <c r="D376" s="68" t="s">
        <v>11</v>
      </c>
      <c r="E376" s="68" t="s">
        <v>1</v>
      </c>
      <c r="F376" s="69" t="s">
        <v>81</v>
      </c>
      <c r="G376" s="70" t="s">
        <v>82</v>
      </c>
      <c r="H376" s="69" t="s">
        <v>83</v>
      </c>
      <c r="I376" s="70" t="s">
        <v>84</v>
      </c>
      <c r="J376" s="70" t="s">
        <v>80</v>
      </c>
      <c r="K376" s="86" t="s">
        <v>87</v>
      </c>
      <c r="L376" s="68" t="s">
        <v>11</v>
      </c>
      <c r="M376" s="68" t="s">
        <v>1</v>
      </c>
      <c r="N376" s="114" t="s">
        <v>326</v>
      </c>
      <c r="O376" s="115"/>
      <c r="P376" s="115"/>
      <c r="Q376" s="115"/>
      <c r="R376" s="116"/>
    </row>
    <row r="377" spans="1:21" x14ac:dyDescent="0.3">
      <c r="B377" s="55">
        <v>1</v>
      </c>
      <c r="C377" s="51" t="s">
        <v>39</v>
      </c>
      <c r="D377" s="55">
        <v>380</v>
      </c>
      <c r="E377" s="55" t="s">
        <v>1</v>
      </c>
      <c r="F377" s="61">
        <f>$D377*VLOOKUP($C377,Eisbilanzierung!$A:$F,2,FALSE)</f>
        <v>330.6</v>
      </c>
      <c r="G377" s="61">
        <f>$D377*VLOOKUP($C377,Eisbilanzierung!$A:$F,3,FALSE)</f>
        <v>18.240000000000002</v>
      </c>
      <c r="H377" s="61">
        <f>$D377*VLOOKUP($C377,Eisbilanzierung!$A:$F,4,FALSE)</f>
        <v>13.3</v>
      </c>
      <c r="I377" s="61">
        <f>$D377*VLOOKUP($C377,Eisbilanzierung!$A:$F,5,FALSE)</f>
        <v>49.4</v>
      </c>
      <c r="J377" s="61">
        <f>$D377*VLOOKUP($C377,Eisbilanzierung!$A:$F,6,FALSE)/100</f>
        <v>243.2</v>
      </c>
      <c r="L377" s="71">
        <f>$M375*D377</f>
        <v>342</v>
      </c>
      <c r="M377" s="71" t="str">
        <f>E377</f>
        <v>g</v>
      </c>
      <c r="N377" s="117"/>
      <c r="O377" s="118"/>
      <c r="P377" s="118"/>
      <c r="Q377" s="118"/>
      <c r="R377" s="119"/>
    </row>
    <row r="378" spans="1:21" x14ac:dyDescent="0.3">
      <c r="B378" s="55">
        <v>2</v>
      </c>
      <c r="C378" s="51" t="s">
        <v>115</v>
      </c>
      <c r="D378" s="55">
        <v>100</v>
      </c>
      <c r="E378" s="55" t="s">
        <v>1</v>
      </c>
      <c r="F378" s="61">
        <f>$D378*VLOOKUP($C378,Eisbilanzierung!$A:$F,2,FALSE)</f>
        <v>64</v>
      </c>
      <c r="G378" s="61">
        <f>$D378*VLOOKUP($C378,Eisbilanzierung!$A:$F,3,FALSE)</f>
        <v>3.2</v>
      </c>
      <c r="H378" s="61">
        <f>$D378*VLOOKUP($C378,Eisbilanzierung!$A:$F,4,FALSE)</f>
        <v>30</v>
      </c>
      <c r="I378" s="61">
        <f>$D378*VLOOKUP($C378,Eisbilanzierung!$A:$F,5,FALSE)</f>
        <v>36</v>
      </c>
      <c r="J378" s="61">
        <f>$D378*VLOOKUP($C378,Eisbilanzierung!$A:$F,6,FALSE)/100</f>
        <v>288</v>
      </c>
      <c r="L378" s="71">
        <f>$M375*D378</f>
        <v>90</v>
      </c>
      <c r="M378" s="71" t="str">
        <f t="shared" ref="M378:M383" si="32">E378</f>
        <v>g</v>
      </c>
      <c r="N378" s="117"/>
      <c r="O378" s="118"/>
      <c r="P378" s="118"/>
      <c r="Q378" s="118"/>
      <c r="R378" s="119"/>
    </row>
    <row r="379" spans="1:21" x14ac:dyDescent="0.3">
      <c r="B379" s="55">
        <v>3</v>
      </c>
      <c r="C379" s="51" t="s">
        <v>38</v>
      </c>
      <c r="D379" s="55">
        <v>220</v>
      </c>
      <c r="E379" s="55" t="s">
        <v>1</v>
      </c>
      <c r="F379" s="61">
        <f>$D379*VLOOKUP($C379,Eisbilanzierung!$A:$F,2,FALSE)</f>
        <v>162.80000000000001</v>
      </c>
      <c r="G379" s="61">
        <f>$D379*VLOOKUP($C379,Eisbilanzierung!$A:$F,3,FALSE)</f>
        <v>40.479999999999997</v>
      </c>
      <c r="H379" s="61">
        <f>$D379*VLOOKUP($C379,Eisbilanzierung!$A:$F,4,FALSE)</f>
        <v>0.44</v>
      </c>
      <c r="I379" s="61">
        <f>$D379*VLOOKUP($C379,Eisbilanzierung!$A:$F,5,FALSE)</f>
        <v>57.2</v>
      </c>
      <c r="J379" s="61">
        <f>$D379*VLOOKUP($C379,Eisbilanzierung!$A:$F,6,FALSE)/100</f>
        <v>209</v>
      </c>
      <c r="L379" s="71">
        <f>$M375*D379</f>
        <v>198</v>
      </c>
      <c r="M379" s="71" t="str">
        <f t="shared" si="32"/>
        <v>g</v>
      </c>
      <c r="N379" s="117"/>
      <c r="O379" s="118"/>
      <c r="P379" s="118"/>
      <c r="Q379" s="118"/>
      <c r="R379" s="119"/>
    </row>
    <row r="380" spans="1:21" x14ac:dyDescent="0.3">
      <c r="B380" s="55">
        <v>5</v>
      </c>
      <c r="C380" s="51" t="s">
        <v>70</v>
      </c>
      <c r="D380" s="71">
        <v>142</v>
      </c>
      <c r="E380" s="55" t="s">
        <v>1</v>
      </c>
      <c r="F380" s="61">
        <f>$D380*VLOOKUP($C380,Eisbilanzierung!$A:$F,2,FALSE)</f>
        <v>0</v>
      </c>
      <c r="G380" s="61">
        <f>$D380*VLOOKUP($C380,Eisbilanzierung!$A:$F,3,FALSE)</f>
        <v>142</v>
      </c>
      <c r="H380" s="61">
        <f>$D380*VLOOKUP($C380,Eisbilanzierung!$A:$F,4,FALSE)</f>
        <v>0</v>
      </c>
      <c r="I380" s="61">
        <f>$D380*VLOOKUP($C380,Eisbilanzierung!$A:$F,5,FALSE)</f>
        <v>142</v>
      </c>
      <c r="J380" s="61">
        <f>$D380*VLOOKUP($C380,Eisbilanzierung!$A:$F,6,FALSE)/100</f>
        <v>575.1</v>
      </c>
      <c r="L380" s="71">
        <f>$M375*D380</f>
        <v>127.8</v>
      </c>
      <c r="M380" s="71" t="str">
        <f t="shared" si="32"/>
        <v>g</v>
      </c>
      <c r="N380" s="117"/>
      <c r="O380" s="118"/>
      <c r="P380" s="118"/>
      <c r="Q380" s="118"/>
      <c r="R380" s="119"/>
    </row>
    <row r="381" spans="1:21" x14ac:dyDescent="0.3">
      <c r="B381" s="55">
        <v>6</v>
      </c>
      <c r="C381" s="51" t="s">
        <v>4</v>
      </c>
      <c r="D381" s="71">
        <v>22</v>
      </c>
      <c r="E381" s="55" t="s">
        <v>1</v>
      </c>
      <c r="F381" s="61">
        <f>$D381*VLOOKUP($C381,Eisbilanzierung!$A:$F,2,FALSE)</f>
        <v>0</v>
      </c>
      <c r="G381" s="61">
        <f>$D381*VLOOKUP($C381,Eisbilanzierung!$A:$F,3,FALSE)</f>
        <v>20.9</v>
      </c>
      <c r="H381" s="61">
        <f>$D381*VLOOKUP($C381,Eisbilanzierung!$A:$F,4,FALSE)</f>
        <v>0</v>
      </c>
      <c r="I381" s="61">
        <f>$D381*VLOOKUP($C381,Eisbilanzierung!$A:$F,5,FALSE)</f>
        <v>22</v>
      </c>
      <c r="J381" s="61">
        <f>$D381*VLOOKUP($C381,Eisbilanzierung!$A:$F,6,FALSE)/100</f>
        <v>84.92</v>
      </c>
      <c r="L381" s="71">
        <f>$M375*D381</f>
        <v>19.8</v>
      </c>
      <c r="M381" s="71" t="str">
        <f t="shared" si="32"/>
        <v>g</v>
      </c>
      <c r="N381" s="117"/>
      <c r="O381" s="118"/>
      <c r="P381" s="118"/>
      <c r="Q381" s="118"/>
      <c r="R381" s="119"/>
    </row>
    <row r="382" spans="1:21" x14ac:dyDescent="0.3">
      <c r="B382" s="55">
        <v>7</v>
      </c>
      <c r="C382" s="51" t="s">
        <v>2</v>
      </c>
      <c r="D382" s="71">
        <v>15</v>
      </c>
      <c r="E382" s="55" t="s">
        <v>1</v>
      </c>
      <c r="F382" s="61">
        <f>$D382*VLOOKUP($C382,Eisbilanzierung!$A:$F,2,FALSE)</f>
        <v>0.3</v>
      </c>
      <c r="G382" s="61">
        <f>$D382*VLOOKUP($C382,Eisbilanzierung!$A:$F,3,FALSE)</f>
        <v>7.7250000000000005</v>
      </c>
      <c r="H382" s="61">
        <f>$D382*VLOOKUP($C382,Eisbilanzierung!$A:$F,4,FALSE)</f>
        <v>0.13499999999999998</v>
      </c>
      <c r="I382" s="61">
        <f>$D382*VLOOKUP($C382,Eisbilanzierung!$A:$F,5,FALSE)</f>
        <v>14.7</v>
      </c>
      <c r="J382" s="61">
        <f>$D382*VLOOKUP($C382,Eisbilanzierung!$A:$F,6,FALSE)/100</f>
        <v>55.2</v>
      </c>
      <c r="L382" s="71">
        <f>$M375*D382</f>
        <v>13.5</v>
      </c>
      <c r="M382" s="71" t="str">
        <f t="shared" si="32"/>
        <v>g</v>
      </c>
      <c r="N382" s="117"/>
      <c r="O382" s="118"/>
      <c r="P382" s="118"/>
      <c r="Q382" s="118"/>
      <c r="R382" s="119"/>
    </row>
    <row r="383" spans="1:21" x14ac:dyDescent="0.3">
      <c r="B383" s="55">
        <v>8</v>
      </c>
      <c r="C383" s="51" t="s">
        <v>0</v>
      </c>
      <c r="D383" s="71">
        <v>12</v>
      </c>
      <c r="E383" s="55" t="s">
        <v>1</v>
      </c>
      <c r="F383" s="61">
        <f>$D383*VLOOKUP($C383,Eisbilanzierung!$A:$F,2,FALSE)</f>
        <v>0</v>
      </c>
      <c r="G383" s="61">
        <f>$D383*VLOOKUP($C383,Eisbilanzierung!$A:$F,3,FALSE)</f>
        <v>0</v>
      </c>
      <c r="H383" s="61">
        <f>$D383*VLOOKUP($C383,Eisbilanzierung!$A:$F,4,FALSE)</f>
        <v>0</v>
      </c>
      <c r="I383" s="61">
        <f>$D383*VLOOKUP($C383,Eisbilanzierung!$A:$F,5,FALSE)</f>
        <v>12</v>
      </c>
      <c r="J383" s="61">
        <f>$D383*VLOOKUP($C383,Eisbilanzierung!$A:$F,6,FALSE)/100</f>
        <v>25.2</v>
      </c>
      <c r="L383" s="71">
        <f>$M375*D383</f>
        <v>10.8</v>
      </c>
      <c r="M383" s="71" t="str">
        <f t="shared" si="32"/>
        <v>g</v>
      </c>
      <c r="N383" s="117"/>
      <c r="O383" s="118"/>
      <c r="P383" s="118"/>
      <c r="Q383" s="118"/>
      <c r="R383" s="119"/>
    </row>
    <row r="384" spans="1:21" x14ac:dyDescent="0.3">
      <c r="B384" s="55">
        <v>9</v>
      </c>
      <c r="C384" s="51" t="s">
        <v>47</v>
      </c>
      <c r="D384" s="71">
        <v>22</v>
      </c>
      <c r="E384" s="55" t="s">
        <v>1</v>
      </c>
      <c r="F384" s="61">
        <f>$D384*VLOOKUP($C384,Eisbilanzierung!$A:$F,2,FALSE)</f>
        <v>0</v>
      </c>
      <c r="G384" s="61">
        <f>$D384*VLOOKUP($C384,Eisbilanzierung!$A:$F,3,FALSE)</f>
        <v>20.130000000000003</v>
      </c>
      <c r="H384" s="61">
        <f>$D384*VLOOKUP($C384,Eisbilanzierung!$A:$F,4,FALSE)</f>
        <v>0</v>
      </c>
      <c r="I384" s="61">
        <f>$D384*VLOOKUP($C384,Eisbilanzierung!$A:$F,5,FALSE)</f>
        <v>22</v>
      </c>
      <c r="J384" s="61">
        <f>$D384*VLOOKUP($C384,Eisbilanzierung!$A:$F,6,FALSE)/100</f>
        <v>80.52</v>
      </c>
      <c r="L384" s="71">
        <f>$M375*D384</f>
        <v>19.8</v>
      </c>
      <c r="M384" s="71" t="str">
        <f>E382</f>
        <v>g</v>
      </c>
      <c r="N384" s="117"/>
      <c r="O384" s="118"/>
      <c r="P384" s="118"/>
      <c r="Q384" s="118"/>
      <c r="R384" s="119"/>
    </row>
    <row r="385" spans="2:18" x14ac:dyDescent="0.3">
      <c r="B385" s="55">
        <v>10</v>
      </c>
      <c r="C385" s="51" t="s">
        <v>116</v>
      </c>
      <c r="D385" s="71"/>
      <c r="E385" s="55" t="s">
        <v>1</v>
      </c>
      <c r="F385" s="61">
        <f>$D385*VLOOKUP($C385,Eisbilanzierung!$A:$F,2,FALSE)</f>
        <v>0</v>
      </c>
      <c r="G385" s="61">
        <f>$D385*VLOOKUP($C385,Eisbilanzierung!$A:$F,3,FALSE)</f>
        <v>0</v>
      </c>
      <c r="H385" s="61">
        <f>$D385*VLOOKUP($C385,Eisbilanzierung!$A:$F,4,FALSE)</f>
        <v>0</v>
      </c>
      <c r="I385" s="61">
        <f>$D385*VLOOKUP($C385,Eisbilanzierung!$A:$F,5,FALSE)</f>
        <v>0</v>
      </c>
      <c r="J385" s="61">
        <f>$D385*VLOOKUP($C385,Eisbilanzierung!$A:$F,6,FALSE)/100</f>
        <v>0</v>
      </c>
      <c r="L385" s="71">
        <f>$M375*D385</f>
        <v>0</v>
      </c>
      <c r="M385" s="71" t="str">
        <f>E383</f>
        <v>g</v>
      </c>
      <c r="N385" s="117"/>
      <c r="O385" s="118"/>
      <c r="P385" s="118"/>
      <c r="Q385" s="118"/>
      <c r="R385" s="119"/>
    </row>
    <row r="386" spans="2:18" ht="15" thickBot="1" x14ac:dyDescent="0.35">
      <c r="B386" s="55">
        <v>11</v>
      </c>
      <c r="C386" s="51" t="s">
        <v>119</v>
      </c>
      <c r="D386" s="72">
        <v>0.04</v>
      </c>
      <c r="E386" s="55" t="s">
        <v>1</v>
      </c>
      <c r="F386" s="61">
        <f>$D386*VLOOKUP($C386,Eisbilanzierung!$A:$F,2,FALSE)</f>
        <v>4.0000000000000002E-4</v>
      </c>
      <c r="G386" s="61">
        <f>$D386*VLOOKUP($C386,Eisbilanzierung!$A:$F,3,FALSE)</f>
        <v>0</v>
      </c>
      <c r="H386" s="61">
        <f>$D386*VLOOKUP($C386,Eisbilanzierung!$A:$F,4,FALSE)</f>
        <v>0</v>
      </c>
      <c r="I386" s="61">
        <f>$D386*VLOOKUP($C386,Eisbilanzierung!$A:$F,5,FALSE)</f>
        <v>3.9600000000000003E-2</v>
      </c>
      <c r="J386" s="61">
        <f>$D386*VLOOKUP($C386,Eisbilanzierung!$A:$F,6,FALSE)/100</f>
        <v>0</v>
      </c>
      <c r="K386" s="51" t="s">
        <v>165</v>
      </c>
      <c r="L386" s="71">
        <f>$M375*D386</f>
        <v>3.6000000000000004E-2</v>
      </c>
      <c r="M386" s="71" t="str">
        <f>E384</f>
        <v>g</v>
      </c>
      <c r="N386" s="120"/>
      <c r="O386" s="121"/>
      <c r="P386" s="121"/>
      <c r="Q386" s="121"/>
      <c r="R386" s="122"/>
    </row>
    <row r="387" spans="2:18" x14ac:dyDescent="0.3">
      <c r="B387" s="68"/>
      <c r="C387" s="44" t="s">
        <v>7</v>
      </c>
      <c r="D387" s="73">
        <f>SUM(D377:D386)</f>
        <v>913.04</v>
      </c>
      <c r="E387" s="68" t="s">
        <v>1</v>
      </c>
      <c r="F387" s="74">
        <f>SUM(F377:F386)</f>
        <v>557.70040000000006</v>
      </c>
      <c r="G387" s="74">
        <f>SUM(G377:G386)</f>
        <v>252.67500000000001</v>
      </c>
      <c r="H387" s="74">
        <f>SUM(H377:H386)</f>
        <v>43.874999999999993</v>
      </c>
      <c r="I387" s="74">
        <f>SUM(I377:I386)</f>
        <v>355.33960000000002</v>
      </c>
      <c r="J387" s="74">
        <f>SUM(J377:J386)</f>
        <v>1561.1400000000003</v>
      </c>
      <c r="K387" s="86"/>
      <c r="L387" s="73">
        <f>SUM(L377:L386)</f>
        <v>821.73599999999976</v>
      </c>
      <c r="M387" s="68" t="s">
        <v>1</v>
      </c>
    </row>
    <row r="388" spans="2:18" x14ac:dyDescent="0.3">
      <c r="C388" s="51" t="s">
        <v>113</v>
      </c>
      <c r="F388" s="75">
        <f>F387/$D387</f>
        <v>0.61081705073162196</v>
      </c>
      <c r="G388" s="75">
        <f t="shared" ref="G388:I388" si="33">G387/$D387</f>
        <v>0.27674033996319991</v>
      </c>
      <c r="H388" s="75">
        <f t="shared" si="33"/>
        <v>4.8053754490493289E-2</v>
      </c>
      <c r="I388" s="75">
        <f t="shared" si="33"/>
        <v>0.38918294926837821</v>
      </c>
      <c r="J388" s="76">
        <f>J387/$D387*100</f>
        <v>170.98265136248142</v>
      </c>
      <c r="K388" s="59" t="s">
        <v>222</v>
      </c>
    </row>
    <row r="389" spans="2:18" x14ac:dyDescent="0.3">
      <c r="C389" s="44" t="s">
        <v>58</v>
      </c>
      <c r="F389" s="45">
        <v>0.62</v>
      </c>
      <c r="G389" s="45">
        <v>0.18</v>
      </c>
      <c r="H389" s="45">
        <v>2.4500000000000001E-2</v>
      </c>
      <c r="I389" s="45">
        <v>0.35</v>
      </c>
    </row>
    <row r="390" spans="2:18" x14ac:dyDescent="0.3">
      <c r="C390" s="44" t="s">
        <v>59</v>
      </c>
      <c r="F390" s="45">
        <v>0.65</v>
      </c>
      <c r="G390" s="45">
        <v>0.21</v>
      </c>
      <c r="H390" s="45">
        <v>0.1</v>
      </c>
      <c r="I390" s="45">
        <v>0.38</v>
      </c>
    </row>
    <row r="391" spans="2:18" x14ac:dyDescent="0.3">
      <c r="B391" s="51"/>
    </row>
    <row r="392" spans="2:18" ht="18.600000000000001" thickBot="1" x14ac:dyDescent="0.35">
      <c r="B392" s="66" t="s">
        <v>290</v>
      </c>
      <c r="F392" s="67" t="s">
        <v>79</v>
      </c>
      <c r="K392" s="85" t="s">
        <v>306</v>
      </c>
      <c r="L392" s="67" t="s">
        <v>264</v>
      </c>
      <c r="M392" s="67">
        <v>1.3</v>
      </c>
    </row>
    <row r="393" spans="2:18" x14ac:dyDescent="0.3">
      <c r="B393" s="68" t="s">
        <v>9</v>
      </c>
      <c r="C393" s="44" t="s">
        <v>10</v>
      </c>
      <c r="D393" s="68" t="s">
        <v>11</v>
      </c>
      <c r="E393" s="68" t="s">
        <v>1</v>
      </c>
      <c r="F393" s="69" t="s">
        <v>81</v>
      </c>
      <c r="G393" s="70" t="s">
        <v>82</v>
      </c>
      <c r="H393" s="69" t="s">
        <v>83</v>
      </c>
      <c r="I393" s="70" t="s">
        <v>84</v>
      </c>
      <c r="J393" s="70" t="s">
        <v>80</v>
      </c>
      <c r="K393" s="86" t="s">
        <v>87</v>
      </c>
      <c r="L393" s="68" t="s">
        <v>11</v>
      </c>
      <c r="M393" s="68" t="s">
        <v>1</v>
      </c>
      <c r="N393" s="114" t="s">
        <v>314</v>
      </c>
      <c r="O393" s="115"/>
      <c r="P393" s="115"/>
      <c r="Q393" s="115"/>
      <c r="R393" s="116"/>
    </row>
    <row r="394" spans="2:18" x14ac:dyDescent="0.3">
      <c r="B394" s="55">
        <v>1</v>
      </c>
      <c r="C394" s="51" t="s">
        <v>39</v>
      </c>
      <c r="D394" s="55">
        <v>150</v>
      </c>
      <c r="E394" s="55" t="s">
        <v>1</v>
      </c>
      <c r="F394" s="61">
        <f>$D394*VLOOKUP($C394,Eisbilanzierung!$A:$F,2,FALSE)</f>
        <v>130.5</v>
      </c>
      <c r="G394" s="61">
        <f>$D394*VLOOKUP($C394,Eisbilanzierung!$A:$F,3,FALSE)</f>
        <v>7.2</v>
      </c>
      <c r="H394" s="61">
        <f>$D394*VLOOKUP($C394,Eisbilanzierung!$A:$F,4,FALSE)</f>
        <v>5.2500000000000009</v>
      </c>
      <c r="I394" s="61">
        <f>$D394*VLOOKUP($C394,Eisbilanzierung!$A:$F,5,FALSE)</f>
        <v>19.5</v>
      </c>
      <c r="J394" s="61">
        <f>$D394*VLOOKUP($C394,Eisbilanzierung!$A:$F,6,FALSE)/100</f>
        <v>96</v>
      </c>
      <c r="L394" s="71">
        <f>$M392*D394</f>
        <v>195</v>
      </c>
      <c r="M394" s="71" t="str">
        <f>E394</f>
        <v>g</v>
      </c>
      <c r="N394" s="117"/>
      <c r="O394" s="118"/>
      <c r="P394" s="118"/>
      <c r="Q394" s="118"/>
      <c r="R394" s="119"/>
    </row>
    <row r="395" spans="2:18" x14ac:dyDescent="0.3">
      <c r="B395" s="55">
        <v>2</v>
      </c>
      <c r="C395" s="51" t="s">
        <v>115</v>
      </c>
      <c r="D395" s="55">
        <v>200</v>
      </c>
      <c r="E395" s="55" t="s">
        <v>1</v>
      </c>
      <c r="F395" s="61">
        <f>$D395*VLOOKUP($C395,Eisbilanzierung!$A:$F,2,FALSE)</f>
        <v>128</v>
      </c>
      <c r="G395" s="61">
        <f>$D395*VLOOKUP($C395,Eisbilanzierung!$A:$F,3,FALSE)</f>
        <v>6.4</v>
      </c>
      <c r="H395" s="61">
        <f>$D395*VLOOKUP($C395,Eisbilanzierung!$A:$F,4,FALSE)</f>
        <v>60</v>
      </c>
      <c r="I395" s="61">
        <f>$D395*VLOOKUP($C395,Eisbilanzierung!$A:$F,5,FALSE)</f>
        <v>72</v>
      </c>
      <c r="J395" s="61">
        <f>$D395*VLOOKUP($C395,Eisbilanzierung!$A:$F,6,FALSE)/100</f>
        <v>576</v>
      </c>
      <c r="L395" s="71">
        <f>$M392*D395</f>
        <v>260</v>
      </c>
      <c r="M395" s="71" t="str">
        <f t="shared" ref="M395:M400" si="34">E395</f>
        <v>g</v>
      </c>
      <c r="N395" s="117"/>
      <c r="O395" s="118"/>
      <c r="P395" s="118"/>
      <c r="Q395" s="118"/>
      <c r="R395" s="119"/>
    </row>
    <row r="396" spans="2:18" x14ac:dyDescent="0.3">
      <c r="B396" s="55">
        <v>3</v>
      </c>
      <c r="C396" s="51" t="s">
        <v>38</v>
      </c>
      <c r="D396" s="55">
        <v>400</v>
      </c>
      <c r="E396" s="55" t="s">
        <v>1</v>
      </c>
      <c r="F396" s="61">
        <f>$D396*VLOOKUP($C396,Eisbilanzierung!$A:$F,2,FALSE)</f>
        <v>296</v>
      </c>
      <c r="G396" s="61">
        <f>$D396*VLOOKUP($C396,Eisbilanzierung!$A:$F,3,FALSE)</f>
        <v>73.599999999999994</v>
      </c>
      <c r="H396" s="61">
        <f>$D396*VLOOKUP($C396,Eisbilanzierung!$A:$F,4,FALSE)</f>
        <v>0.8</v>
      </c>
      <c r="I396" s="61">
        <f>$D396*VLOOKUP($C396,Eisbilanzierung!$A:$F,5,FALSE)</f>
        <v>104</v>
      </c>
      <c r="J396" s="61">
        <f>$D396*VLOOKUP($C396,Eisbilanzierung!$A:$F,6,FALSE)/100</f>
        <v>380</v>
      </c>
      <c r="K396" s="59" t="s">
        <v>315</v>
      </c>
      <c r="L396" s="71">
        <f>$M392*D396</f>
        <v>520</v>
      </c>
      <c r="M396" s="71" t="str">
        <f t="shared" si="34"/>
        <v>g</v>
      </c>
      <c r="N396" s="117"/>
      <c r="O396" s="118"/>
      <c r="P396" s="118"/>
      <c r="Q396" s="118"/>
      <c r="R396" s="119"/>
    </row>
    <row r="397" spans="2:18" x14ac:dyDescent="0.3">
      <c r="B397" s="55">
        <v>5</v>
      </c>
      <c r="C397" s="51" t="s">
        <v>70</v>
      </c>
      <c r="D397" s="71">
        <v>100</v>
      </c>
      <c r="E397" s="55" t="s">
        <v>1</v>
      </c>
      <c r="F397" s="61">
        <f>$D397*VLOOKUP($C397,Eisbilanzierung!$A:$F,2,FALSE)</f>
        <v>0</v>
      </c>
      <c r="G397" s="61">
        <f>$D397*VLOOKUP($C397,Eisbilanzierung!$A:$F,3,FALSE)</f>
        <v>100</v>
      </c>
      <c r="H397" s="61">
        <f>$D397*VLOOKUP($C397,Eisbilanzierung!$A:$F,4,FALSE)</f>
        <v>0</v>
      </c>
      <c r="I397" s="61">
        <f>$D397*VLOOKUP($C397,Eisbilanzierung!$A:$F,5,FALSE)</f>
        <v>100</v>
      </c>
      <c r="J397" s="61">
        <f>$D397*VLOOKUP($C397,Eisbilanzierung!$A:$F,6,FALSE)/100</f>
        <v>405</v>
      </c>
      <c r="L397" s="71">
        <f>$M392*D397</f>
        <v>130</v>
      </c>
      <c r="M397" s="71" t="str">
        <f t="shared" si="34"/>
        <v>g</v>
      </c>
      <c r="N397" s="117"/>
      <c r="O397" s="118"/>
      <c r="P397" s="118"/>
      <c r="Q397" s="118"/>
      <c r="R397" s="119"/>
    </row>
    <row r="398" spans="2:18" x14ac:dyDescent="0.3">
      <c r="B398" s="55">
        <v>7</v>
      </c>
      <c r="C398" s="51" t="s">
        <v>3</v>
      </c>
      <c r="D398" s="71">
        <v>50</v>
      </c>
      <c r="E398" s="55" t="s">
        <v>1</v>
      </c>
      <c r="F398" s="61">
        <f>$D398*VLOOKUP($C398,Eisbilanzierung!$A:$F,2,FALSE)</f>
        <v>0</v>
      </c>
      <c r="G398" s="61">
        <f>$D398*VLOOKUP($C398,Eisbilanzierung!$A:$F,3,FALSE)</f>
        <v>45.75</v>
      </c>
      <c r="H398" s="61">
        <f>$D398*VLOOKUP($C398,Eisbilanzierung!$A:$F,4,FALSE)</f>
        <v>0</v>
      </c>
      <c r="I398" s="61">
        <f>$D398*VLOOKUP($C398,Eisbilanzierung!$A:$F,5,FALSE)</f>
        <v>50</v>
      </c>
      <c r="J398" s="61">
        <f>$D398*VLOOKUP($C398,Eisbilanzierung!$A:$F,6,FALSE)/100</f>
        <v>183</v>
      </c>
      <c r="L398" s="71">
        <f>$M392*D398</f>
        <v>65</v>
      </c>
      <c r="M398" s="71" t="str">
        <f t="shared" si="34"/>
        <v>g</v>
      </c>
      <c r="N398" s="117"/>
      <c r="O398" s="118"/>
      <c r="P398" s="118"/>
      <c r="Q398" s="118"/>
      <c r="R398" s="119"/>
    </row>
    <row r="399" spans="2:18" x14ac:dyDescent="0.3">
      <c r="B399" s="55">
        <v>10</v>
      </c>
      <c r="C399" s="51" t="s">
        <v>86</v>
      </c>
      <c r="D399" s="71">
        <v>20</v>
      </c>
      <c r="E399" s="55" t="s">
        <v>1</v>
      </c>
      <c r="F399" s="61">
        <f>$D399*VLOOKUP($C399,Eisbilanzierung!$A:$F,2,FALSE)</f>
        <v>18</v>
      </c>
      <c r="G399" s="61">
        <f>$D399*VLOOKUP($C399,Eisbilanzierung!$A:$F,3,FALSE)</f>
        <v>0.70000000000000007</v>
      </c>
      <c r="H399" s="61">
        <f>$D399*VLOOKUP($C399,Eisbilanzierung!$A:$F,4,FALSE)</f>
        <v>0.1</v>
      </c>
      <c r="I399" s="61">
        <f>$D399*VLOOKUP($C399,Eisbilanzierung!$A:$F,5,FALSE)</f>
        <v>1.9999999999999996</v>
      </c>
      <c r="J399" s="61">
        <f>$D399*VLOOKUP($C399,Eisbilanzierung!$A:$F,6,FALSE)/100</f>
        <v>7.4</v>
      </c>
      <c r="L399" s="71">
        <f>$M392*D399</f>
        <v>26</v>
      </c>
      <c r="M399" s="71" t="str">
        <f t="shared" si="34"/>
        <v>g</v>
      </c>
      <c r="N399" s="117"/>
      <c r="O399" s="118"/>
      <c r="P399" s="118"/>
      <c r="Q399" s="118"/>
      <c r="R399" s="119"/>
    </row>
    <row r="400" spans="2:18" ht="15" thickBot="1" x14ac:dyDescent="0.35">
      <c r="B400" s="55">
        <v>11</v>
      </c>
      <c r="C400" s="51" t="s">
        <v>119</v>
      </c>
      <c r="D400" s="72">
        <v>0.04</v>
      </c>
      <c r="E400" s="55" t="s">
        <v>1</v>
      </c>
      <c r="F400" s="61">
        <f>$D400*VLOOKUP($C400,Eisbilanzierung!$A:$F,2,FALSE)</f>
        <v>4.0000000000000002E-4</v>
      </c>
      <c r="G400" s="61">
        <f>$D400*VLOOKUP($C400,Eisbilanzierung!$A:$F,3,FALSE)</f>
        <v>0</v>
      </c>
      <c r="H400" s="61">
        <f>$D400*VLOOKUP($C400,Eisbilanzierung!$A:$F,4,FALSE)</f>
        <v>0</v>
      </c>
      <c r="I400" s="61">
        <f>$D400*VLOOKUP($C400,Eisbilanzierung!$A:$F,5,FALSE)</f>
        <v>3.9600000000000003E-2</v>
      </c>
      <c r="J400" s="61">
        <f>$D400*VLOOKUP($C400,Eisbilanzierung!$A:$F,6,FALSE)/100</f>
        <v>0</v>
      </c>
      <c r="K400" s="51" t="s">
        <v>165</v>
      </c>
      <c r="L400" s="71">
        <f>$M392*D400</f>
        <v>5.2000000000000005E-2</v>
      </c>
      <c r="M400" s="71" t="str">
        <f t="shared" si="34"/>
        <v>g</v>
      </c>
      <c r="N400" s="120"/>
      <c r="O400" s="121"/>
      <c r="P400" s="121"/>
      <c r="Q400" s="121"/>
      <c r="R400" s="122"/>
    </row>
    <row r="401" spans="1:21" x14ac:dyDescent="0.3">
      <c r="B401" s="68"/>
      <c r="C401" s="44" t="s">
        <v>7</v>
      </c>
      <c r="D401" s="73">
        <f>SUM(D394:D400)</f>
        <v>920.04</v>
      </c>
      <c r="E401" s="68" t="s">
        <v>1</v>
      </c>
      <c r="F401" s="74">
        <f>SUM(F394:F400)</f>
        <v>572.50040000000001</v>
      </c>
      <c r="G401" s="74">
        <f>SUM(G394:G400)</f>
        <v>233.64999999999998</v>
      </c>
      <c r="H401" s="74">
        <f>SUM(H394:H400)</f>
        <v>66.149999999999991</v>
      </c>
      <c r="I401" s="74">
        <f>SUM(I394:I400)</f>
        <v>347.53960000000001</v>
      </c>
      <c r="J401" s="74">
        <f>SUM(J394:J400)</f>
        <v>1647.4</v>
      </c>
      <c r="K401" s="86"/>
      <c r="L401" s="73">
        <f>SUM(L394:L400)</f>
        <v>1196.0519999999999</v>
      </c>
      <c r="M401" s="68" t="s">
        <v>1</v>
      </c>
    </row>
    <row r="402" spans="1:21" x14ac:dyDescent="0.3">
      <c r="C402" s="51" t="s">
        <v>113</v>
      </c>
      <c r="F402" s="75">
        <f>F401/$D401</f>
        <v>0.62225598887004918</v>
      </c>
      <c r="G402" s="75">
        <f t="shared" ref="G402:I402" si="35">G401/$D401</f>
        <v>0.25395634972392506</v>
      </c>
      <c r="H402" s="75">
        <f t="shared" si="35"/>
        <v>7.1899047867484023E-2</v>
      </c>
      <c r="I402" s="75">
        <f t="shared" si="35"/>
        <v>0.37774401112995087</v>
      </c>
      <c r="J402" s="76">
        <f>J401/$D401*100</f>
        <v>179.05743228555281</v>
      </c>
      <c r="K402" s="59" t="s">
        <v>222</v>
      </c>
    </row>
    <row r="403" spans="1:21" x14ac:dyDescent="0.3">
      <c r="C403" s="44" t="s">
        <v>58</v>
      </c>
      <c r="F403" s="45">
        <v>0.62</v>
      </c>
      <c r="G403" s="45">
        <v>0.18</v>
      </c>
      <c r="H403" s="45">
        <v>2.4500000000000001E-2</v>
      </c>
      <c r="I403" s="45">
        <v>0.35</v>
      </c>
    </row>
    <row r="404" spans="1:21" x14ac:dyDescent="0.3">
      <c r="C404" s="44" t="s">
        <v>59</v>
      </c>
      <c r="F404" s="45">
        <v>0.65</v>
      </c>
      <c r="G404" s="45">
        <v>0.21</v>
      </c>
      <c r="H404" s="45">
        <v>0.1</v>
      </c>
      <c r="I404" s="45">
        <v>0.38</v>
      </c>
    </row>
    <row r="408" spans="1:21" s="80" customFormat="1" ht="18" x14ac:dyDescent="0.3">
      <c r="A408" s="79" t="s">
        <v>294</v>
      </c>
      <c r="D408" s="81"/>
      <c r="E408" s="81"/>
      <c r="K408" s="82"/>
      <c r="L408" s="81"/>
      <c r="M408" s="81"/>
    </row>
    <row r="409" spans="1:21" s="78" customFormat="1" x14ac:dyDescent="0.3">
      <c r="A409" s="51"/>
      <c r="B409" s="51"/>
      <c r="C409" s="51"/>
      <c r="D409" s="55"/>
      <c r="E409" s="55"/>
      <c r="G409" s="51"/>
      <c r="H409" s="51"/>
      <c r="I409" s="51"/>
      <c r="J409" s="51"/>
      <c r="K409" s="59"/>
      <c r="L409" s="55"/>
      <c r="M409" s="55"/>
      <c r="N409" s="51"/>
      <c r="O409" s="51"/>
      <c r="P409" s="51"/>
      <c r="Q409" s="51"/>
      <c r="R409" s="51"/>
      <c r="S409" s="51"/>
      <c r="T409" s="51"/>
      <c r="U409" s="51"/>
    </row>
    <row r="410" spans="1:21" ht="18.600000000000001" thickBot="1" x14ac:dyDescent="0.35">
      <c r="B410" s="66" t="s">
        <v>294</v>
      </c>
      <c r="F410" s="67" t="s">
        <v>79</v>
      </c>
      <c r="K410" s="85" t="s">
        <v>181</v>
      </c>
      <c r="L410" s="67" t="s">
        <v>264</v>
      </c>
      <c r="M410" s="67">
        <v>0.9</v>
      </c>
    </row>
    <row r="411" spans="1:21" x14ac:dyDescent="0.3">
      <c r="B411" s="68" t="s">
        <v>9</v>
      </c>
      <c r="C411" s="44" t="s">
        <v>10</v>
      </c>
      <c r="D411" s="68" t="s">
        <v>11</v>
      </c>
      <c r="E411" s="68" t="s">
        <v>1</v>
      </c>
      <c r="F411" s="69" t="s">
        <v>81</v>
      </c>
      <c r="G411" s="70" t="s">
        <v>82</v>
      </c>
      <c r="H411" s="69" t="s">
        <v>83</v>
      </c>
      <c r="I411" s="70" t="s">
        <v>84</v>
      </c>
      <c r="J411" s="70" t="s">
        <v>80</v>
      </c>
      <c r="K411" s="86" t="s">
        <v>87</v>
      </c>
      <c r="L411" s="68" t="s">
        <v>11</v>
      </c>
      <c r="M411" s="68" t="s">
        <v>1</v>
      </c>
      <c r="N411" s="114" t="s">
        <v>295</v>
      </c>
      <c r="O411" s="115"/>
      <c r="P411" s="115"/>
      <c r="Q411" s="115"/>
      <c r="R411" s="116"/>
    </row>
    <row r="412" spans="1:21" x14ac:dyDescent="0.3">
      <c r="B412" s="55">
        <v>1</v>
      </c>
      <c r="C412" s="51" t="s">
        <v>39</v>
      </c>
      <c r="D412" s="55">
        <v>600</v>
      </c>
      <c r="E412" s="55" t="s">
        <v>1</v>
      </c>
      <c r="F412" s="61">
        <f>$D412*VLOOKUP($C412,Eisbilanzierung!$A:$F,2,FALSE)</f>
        <v>522</v>
      </c>
      <c r="G412" s="61">
        <f>$D412*VLOOKUP($C412,Eisbilanzierung!$A:$F,3,FALSE)</f>
        <v>28.8</v>
      </c>
      <c r="H412" s="61">
        <f>$D412*VLOOKUP($C412,Eisbilanzierung!$A:$F,4,FALSE)</f>
        <v>21.000000000000004</v>
      </c>
      <c r="I412" s="61">
        <f>$D412*VLOOKUP($C412,Eisbilanzierung!$A:$F,5,FALSE)</f>
        <v>78</v>
      </c>
      <c r="J412" s="61">
        <f>$D412*VLOOKUP($C412,Eisbilanzierung!$A:$F,6,FALSE)/100</f>
        <v>384</v>
      </c>
      <c r="L412" s="71">
        <f>$M410*D412</f>
        <v>540</v>
      </c>
      <c r="M412" s="71" t="str">
        <f>E412</f>
        <v>g</v>
      </c>
      <c r="N412" s="117"/>
      <c r="O412" s="118"/>
      <c r="P412" s="118"/>
      <c r="Q412" s="118"/>
      <c r="R412" s="119"/>
    </row>
    <row r="413" spans="1:21" x14ac:dyDescent="0.3">
      <c r="B413" s="55">
        <v>3</v>
      </c>
      <c r="C413" s="51" t="s">
        <v>291</v>
      </c>
      <c r="D413" s="55">
        <v>125</v>
      </c>
      <c r="E413" s="55" t="s">
        <v>1</v>
      </c>
      <c r="F413" s="61">
        <f>$D413*VLOOKUP($C413,Eisbilanzierung!$A:$F,2,FALSE)</f>
        <v>3.75</v>
      </c>
      <c r="G413" s="61">
        <f>$D413*VLOOKUP($C413,Eisbilanzierung!$A:$F,3,FALSE)</f>
        <v>61.25</v>
      </c>
      <c r="H413" s="61">
        <f>$D413*VLOOKUP($C413,Eisbilanzierung!$A:$F,4,FALSE)</f>
        <v>42.5</v>
      </c>
      <c r="I413" s="61">
        <f>$D413*VLOOKUP($C413,Eisbilanzierung!$A:$F,5,FALSE)</f>
        <v>121.25</v>
      </c>
      <c r="J413" s="61">
        <f>$D413*VLOOKUP($C413,Eisbilanzierung!$A:$F,6,FALSE)/100</f>
        <v>687.5</v>
      </c>
      <c r="L413" s="71">
        <f>$M410*D413</f>
        <v>112.5</v>
      </c>
      <c r="M413" s="71" t="str">
        <f t="shared" ref="M413:M417" si="36">E413</f>
        <v>g</v>
      </c>
      <c r="N413" s="117"/>
      <c r="O413" s="118"/>
      <c r="P413" s="118"/>
      <c r="Q413" s="118"/>
      <c r="R413" s="119"/>
    </row>
    <row r="414" spans="1:21" ht="28.8" x14ac:dyDescent="0.3">
      <c r="B414" s="55">
        <v>4</v>
      </c>
      <c r="C414" s="51" t="s">
        <v>292</v>
      </c>
      <c r="D414" s="71">
        <v>100</v>
      </c>
      <c r="E414" s="55" t="s">
        <v>1</v>
      </c>
      <c r="F414" s="61">
        <f>$D414*VLOOKUP($C414,Eisbilanzierung!$A:$F,2,FALSE)</f>
        <v>3.8</v>
      </c>
      <c r="G414" s="61">
        <f>$D414*VLOOKUP($C414,Eisbilanzierung!$A:$F,3,FALSE)</f>
        <v>5.4</v>
      </c>
      <c r="H414" s="61">
        <f>$D414*VLOOKUP($C414,Eisbilanzierung!$A:$F,4,FALSE)</f>
        <v>66.7</v>
      </c>
      <c r="I414" s="61">
        <f>$D414*VLOOKUP($C414,Eisbilanzierung!$A:$F,5,FALSE)</f>
        <v>96.2</v>
      </c>
      <c r="J414" s="61">
        <f>$D414*VLOOKUP($C414,Eisbilanzierung!$A:$F,6,FALSE)/100</f>
        <v>671</v>
      </c>
      <c r="K414" s="106" t="s">
        <v>298</v>
      </c>
      <c r="L414" s="71">
        <f>$M410*D414</f>
        <v>90</v>
      </c>
      <c r="M414" s="71" t="str">
        <f t="shared" si="36"/>
        <v>g</v>
      </c>
      <c r="N414" s="117"/>
      <c r="O414" s="118"/>
      <c r="P414" s="118"/>
      <c r="Q414" s="118"/>
      <c r="R414" s="119"/>
    </row>
    <row r="415" spans="1:21" x14ac:dyDescent="0.3">
      <c r="B415" s="55">
        <v>5</v>
      </c>
      <c r="C415" s="51" t="s">
        <v>70</v>
      </c>
      <c r="D415" s="71">
        <v>60</v>
      </c>
      <c r="E415" s="55" t="s">
        <v>1</v>
      </c>
      <c r="F415" s="61">
        <f>$D415*VLOOKUP($C415,Eisbilanzierung!$A:$F,2,FALSE)</f>
        <v>0</v>
      </c>
      <c r="G415" s="61">
        <f>$D415*VLOOKUP($C415,Eisbilanzierung!$A:$F,3,FALSE)</f>
        <v>60</v>
      </c>
      <c r="H415" s="61">
        <f>$D415*VLOOKUP($C415,Eisbilanzierung!$A:$F,4,FALSE)</f>
        <v>0</v>
      </c>
      <c r="I415" s="61">
        <f>$D415*VLOOKUP($C415,Eisbilanzierung!$A:$F,5,FALSE)</f>
        <v>60</v>
      </c>
      <c r="J415" s="61">
        <f>$D415*VLOOKUP($C415,Eisbilanzierung!$A:$F,6,FALSE)/100</f>
        <v>243</v>
      </c>
      <c r="L415" s="71">
        <f>$M410*D415</f>
        <v>54</v>
      </c>
      <c r="M415" s="71" t="str">
        <f t="shared" si="36"/>
        <v>g</v>
      </c>
      <c r="N415" s="117"/>
      <c r="O415" s="118"/>
      <c r="P415" s="118"/>
      <c r="Q415" s="118"/>
      <c r="R415" s="119"/>
    </row>
    <row r="416" spans="1:21" x14ac:dyDescent="0.3">
      <c r="B416" s="55">
        <v>6</v>
      </c>
      <c r="C416" s="51" t="s">
        <v>3</v>
      </c>
      <c r="D416" s="71">
        <v>20</v>
      </c>
      <c r="E416" s="55" t="s">
        <v>1</v>
      </c>
      <c r="F416" s="61">
        <f>$D416*VLOOKUP($C416,Eisbilanzierung!$A:$F,2,FALSE)</f>
        <v>0</v>
      </c>
      <c r="G416" s="61">
        <f>$D416*VLOOKUP($C416,Eisbilanzierung!$A:$F,3,FALSE)</f>
        <v>18.3</v>
      </c>
      <c r="H416" s="61">
        <f>$D416*VLOOKUP($C416,Eisbilanzierung!$A:$F,4,FALSE)</f>
        <v>0</v>
      </c>
      <c r="I416" s="61">
        <f>$D416*VLOOKUP($C416,Eisbilanzierung!$A:$F,5,FALSE)</f>
        <v>20</v>
      </c>
      <c r="J416" s="61">
        <f>$D416*VLOOKUP($C416,Eisbilanzierung!$A:$F,6,FALSE)/100</f>
        <v>73.2</v>
      </c>
      <c r="L416" s="71">
        <f>$M410*D416</f>
        <v>18</v>
      </c>
      <c r="M416" s="71" t="str">
        <f t="shared" si="36"/>
        <v>g</v>
      </c>
      <c r="N416" s="117"/>
      <c r="O416" s="118"/>
      <c r="P416" s="118"/>
      <c r="Q416" s="118"/>
      <c r="R416" s="119"/>
    </row>
    <row r="417" spans="1:21" x14ac:dyDescent="0.3">
      <c r="B417" s="55">
        <v>9</v>
      </c>
      <c r="C417" s="51" t="s">
        <v>24</v>
      </c>
      <c r="D417" s="71">
        <v>28</v>
      </c>
      <c r="E417" s="55" t="s">
        <v>1</v>
      </c>
      <c r="F417" s="61">
        <f>$D417*VLOOKUP($C417,Eisbilanzierung!$A:$F,2,FALSE)</f>
        <v>0</v>
      </c>
      <c r="G417" s="61">
        <f>$D417*VLOOKUP($C417,Eisbilanzierung!$A:$F,3,FALSE)</f>
        <v>25.62</v>
      </c>
      <c r="H417" s="61">
        <f>$D417*VLOOKUP($C417,Eisbilanzierung!$A:$F,4,FALSE)</f>
        <v>0</v>
      </c>
      <c r="I417" s="61">
        <f>$D417*VLOOKUP($C417,Eisbilanzierung!$A:$F,5,FALSE)</f>
        <v>28</v>
      </c>
      <c r="J417" s="61">
        <f>$D417*VLOOKUP($C417,Eisbilanzierung!$A:$F,6,FALSE)/100</f>
        <v>102.48</v>
      </c>
      <c r="L417" s="71">
        <f>$M410*D417</f>
        <v>25.2</v>
      </c>
      <c r="M417" s="71" t="str">
        <f t="shared" si="36"/>
        <v>g</v>
      </c>
      <c r="N417" s="117"/>
      <c r="O417" s="118"/>
      <c r="P417" s="118"/>
      <c r="Q417" s="118"/>
      <c r="R417" s="119"/>
    </row>
    <row r="418" spans="1:21" ht="15" thickBot="1" x14ac:dyDescent="0.35">
      <c r="B418" s="55">
        <v>11</v>
      </c>
      <c r="C418" s="51" t="s">
        <v>119</v>
      </c>
      <c r="D418" s="72">
        <v>0.04</v>
      </c>
      <c r="E418" s="55" t="s">
        <v>1</v>
      </c>
      <c r="F418" s="61">
        <f>$D418*VLOOKUP($C418,Eisbilanzierung!$A:$F,2,FALSE)</f>
        <v>4.0000000000000002E-4</v>
      </c>
      <c r="G418" s="61">
        <f>$D418*VLOOKUP($C418,Eisbilanzierung!$A:$F,3,FALSE)</f>
        <v>0</v>
      </c>
      <c r="H418" s="61">
        <f>$D418*VLOOKUP($C418,Eisbilanzierung!$A:$F,4,FALSE)</f>
        <v>0</v>
      </c>
      <c r="I418" s="61">
        <f>$D418*VLOOKUP($C418,Eisbilanzierung!$A:$F,5,FALSE)</f>
        <v>3.9600000000000003E-2</v>
      </c>
      <c r="J418" s="61">
        <f>$D418*VLOOKUP($C418,Eisbilanzierung!$A:$F,6,FALSE)/100</f>
        <v>0</v>
      </c>
      <c r="K418" s="51" t="s">
        <v>165</v>
      </c>
      <c r="L418" s="71">
        <f>$M410*D418</f>
        <v>3.6000000000000004E-2</v>
      </c>
      <c r="M418" s="71" t="str">
        <f>E417</f>
        <v>g</v>
      </c>
      <c r="N418" s="120"/>
      <c r="O418" s="121"/>
      <c r="P418" s="121"/>
      <c r="Q418" s="121"/>
      <c r="R418" s="122"/>
    </row>
    <row r="419" spans="1:21" x14ac:dyDescent="0.3">
      <c r="B419" s="68"/>
      <c r="C419" s="44" t="s">
        <v>7</v>
      </c>
      <c r="D419" s="73">
        <f>SUM(D412:D418)</f>
        <v>933.04</v>
      </c>
      <c r="E419" s="68" t="s">
        <v>1</v>
      </c>
      <c r="F419" s="74">
        <f>SUM(F412:F418)</f>
        <v>529.55039999999997</v>
      </c>
      <c r="G419" s="74">
        <f>SUM(G412:G418)</f>
        <v>199.37</v>
      </c>
      <c r="H419" s="74">
        <f>SUM(H412:H418)</f>
        <v>130.19999999999999</v>
      </c>
      <c r="I419" s="74">
        <f>SUM(I412:I418)</f>
        <v>403.4896</v>
      </c>
      <c r="J419" s="74">
        <f>SUM(J412:J418)</f>
        <v>2161.1799999999998</v>
      </c>
      <c r="K419" s="86"/>
      <c r="L419" s="73">
        <f>SUM(L412:L418)</f>
        <v>839.73599999999999</v>
      </c>
      <c r="M419" s="68" t="s">
        <v>1</v>
      </c>
    </row>
    <row r="420" spans="1:21" x14ac:dyDescent="0.3">
      <c r="C420" s="51" t="s">
        <v>113</v>
      </c>
      <c r="F420" s="75">
        <f>F419/$D419</f>
        <v>0.56755380262368171</v>
      </c>
      <c r="G420" s="75">
        <f t="shared" ref="G420:I420" si="37">G419/$D419</f>
        <v>0.21367787018777332</v>
      </c>
      <c r="H420" s="75">
        <f t="shared" si="37"/>
        <v>0.13954385664065849</v>
      </c>
      <c r="I420" s="75">
        <f t="shared" si="37"/>
        <v>0.43244619737631829</v>
      </c>
      <c r="J420" s="76">
        <f>J419/$D419*100</f>
        <v>231.6277973077253</v>
      </c>
      <c r="K420" s="59" t="s">
        <v>222</v>
      </c>
    </row>
    <row r="421" spans="1:21" x14ac:dyDescent="0.3">
      <c r="C421" s="44" t="s">
        <v>58</v>
      </c>
      <c r="F421" s="45">
        <v>0.62</v>
      </c>
      <c r="G421" s="45">
        <v>0.18</v>
      </c>
      <c r="H421" s="45">
        <v>2.4500000000000001E-2</v>
      </c>
      <c r="I421" s="45">
        <v>0.35</v>
      </c>
    </row>
    <row r="422" spans="1:21" x14ac:dyDescent="0.3">
      <c r="C422" s="44" t="s">
        <v>59</v>
      </c>
      <c r="F422" s="45">
        <v>0.65</v>
      </c>
      <c r="G422" s="45">
        <v>0.21</v>
      </c>
      <c r="H422" s="45">
        <v>0.1</v>
      </c>
      <c r="I422" s="45">
        <v>0.38</v>
      </c>
    </row>
    <row r="425" spans="1:21" s="80" customFormat="1" ht="18" x14ac:dyDescent="0.3">
      <c r="A425" s="79" t="s">
        <v>331</v>
      </c>
      <c r="D425" s="81"/>
      <c r="E425" s="81"/>
      <c r="K425" s="82"/>
      <c r="L425" s="81"/>
      <c r="M425" s="81"/>
    </row>
    <row r="426" spans="1:21" s="78" customFormat="1" x14ac:dyDescent="0.3">
      <c r="A426" s="51"/>
      <c r="B426" s="51"/>
      <c r="C426" s="51"/>
      <c r="D426" s="55"/>
      <c r="E426" s="55"/>
      <c r="G426" s="51"/>
      <c r="H426" s="51"/>
      <c r="I426" s="51"/>
      <c r="J426" s="51"/>
      <c r="K426" s="59"/>
      <c r="L426" s="55"/>
      <c r="M426" s="55"/>
      <c r="N426" s="51"/>
      <c r="O426" s="51"/>
      <c r="P426" s="51"/>
      <c r="Q426" s="51"/>
      <c r="R426" s="51"/>
      <c r="S426" s="51"/>
      <c r="T426" s="51"/>
      <c r="U426" s="51"/>
    </row>
    <row r="427" spans="1:21" ht="18.600000000000001" thickBot="1" x14ac:dyDescent="0.35">
      <c r="B427" s="66" t="s">
        <v>331</v>
      </c>
      <c r="F427" s="67" t="s">
        <v>79</v>
      </c>
      <c r="K427" s="85" t="s">
        <v>181</v>
      </c>
      <c r="L427" s="67" t="s">
        <v>264</v>
      </c>
      <c r="M427" s="67">
        <v>0.9</v>
      </c>
    </row>
    <row r="428" spans="1:21" x14ac:dyDescent="0.3">
      <c r="B428" s="68" t="s">
        <v>9</v>
      </c>
      <c r="C428" s="44" t="s">
        <v>10</v>
      </c>
      <c r="D428" s="68" t="s">
        <v>11</v>
      </c>
      <c r="E428" s="68" t="s">
        <v>1</v>
      </c>
      <c r="F428" s="69" t="s">
        <v>81</v>
      </c>
      <c r="G428" s="70" t="s">
        <v>82</v>
      </c>
      <c r="H428" s="69" t="s">
        <v>83</v>
      </c>
      <c r="I428" s="70" t="s">
        <v>84</v>
      </c>
      <c r="J428" s="70" t="s">
        <v>80</v>
      </c>
      <c r="K428" s="86" t="s">
        <v>87</v>
      </c>
      <c r="L428" s="68" t="s">
        <v>11</v>
      </c>
      <c r="M428" s="68" t="s">
        <v>1</v>
      </c>
      <c r="N428" s="114" t="s">
        <v>336</v>
      </c>
      <c r="O428" s="115"/>
      <c r="P428" s="115"/>
      <c r="Q428" s="115"/>
      <c r="R428" s="116"/>
    </row>
    <row r="429" spans="1:21" x14ac:dyDescent="0.3">
      <c r="B429" s="55">
        <v>1</v>
      </c>
      <c r="C429" s="51" t="s">
        <v>39</v>
      </c>
      <c r="D429" s="55">
        <v>650</v>
      </c>
      <c r="E429" s="55" t="s">
        <v>1</v>
      </c>
      <c r="F429" s="61">
        <f>$D429*VLOOKUP($C429,Eisbilanzierung!$A:$F,2,FALSE)</f>
        <v>565.5</v>
      </c>
      <c r="G429" s="61">
        <f>$D429*VLOOKUP($C429,Eisbilanzierung!$A:$F,3,FALSE)</f>
        <v>31.2</v>
      </c>
      <c r="H429" s="61">
        <f>$D429*VLOOKUP($C429,Eisbilanzierung!$A:$F,4,FALSE)</f>
        <v>22.750000000000004</v>
      </c>
      <c r="I429" s="61">
        <f>$D429*VLOOKUP($C429,Eisbilanzierung!$A:$F,5,FALSE)</f>
        <v>84.5</v>
      </c>
      <c r="J429" s="61">
        <f>$D429*VLOOKUP($C429,Eisbilanzierung!$A:$F,6,FALSE)/100</f>
        <v>416</v>
      </c>
      <c r="L429" s="71">
        <f>$M427*D429</f>
        <v>585</v>
      </c>
      <c r="M429" s="71" t="str">
        <f>E429</f>
        <v>g</v>
      </c>
      <c r="N429" s="117"/>
      <c r="O429" s="118"/>
      <c r="P429" s="118"/>
      <c r="Q429" s="118"/>
      <c r="R429" s="119"/>
    </row>
    <row r="430" spans="1:21" x14ac:dyDescent="0.3">
      <c r="B430" s="55">
        <v>2</v>
      </c>
      <c r="C430" s="36" t="s">
        <v>333</v>
      </c>
      <c r="D430" s="55">
        <v>10</v>
      </c>
      <c r="E430" s="55" t="s">
        <v>1</v>
      </c>
      <c r="F430" s="61">
        <f>$D430*VLOOKUP($C430,Eisbilanzierung!$A:$F,2,FALSE)</f>
        <v>0</v>
      </c>
      <c r="G430" s="61">
        <f>$D430*VLOOKUP($C430,Eisbilanzierung!$A:$F,3,FALSE)</f>
        <v>0</v>
      </c>
      <c r="H430" s="61">
        <f>$D430*VLOOKUP($C430,Eisbilanzierung!$A:$F,4,FALSE)</f>
        <v>10</v>
      </c>
      <c r="I430" s="61">
        <f>$D430*VLOOKUP($C430,Eisbilanzierung!$A:$F,5,FALSE)</f>
        <v>10</v>
      </c>
      <c r="J430" s="61">
        <f>$D430*VLOOKUP($C430,Eisbilanzierung!$A:$F,6,FALSE)/100</f>
        <v>88.4</v>
      </c>
      <c r="L430" s="71">
        <f>$M427*D430</f>
        <v>9</v>
      </c>
      <c r="M430" s="71" t="str">
        <f>E430</f>
        <v>g</v>
      </c>
      <c r="N430" s="117"/>
      <c r="O430" s="118"/>
      <c r="P430" s="118"/>
      <c r="Q430" s="118"/>
      <c r="R430" s="119"/>
    </row>
    <row r="431" spans="1:21" x14ac:dyDescent="0.3">
      <c r="B431" s="55">
        <v>3</v>
      </c>
      <c r="C431" s="51" t="s">
        <v>292</v>
      </c>
      <c r="D431" s="71">
        <v>175</v>
      </c>
      <c r="E431" s="55" t="s">
        <v>1</v>
      </c>
      <c r="F431" s="61">
        <f>$D431*VLOOKUP($C431,Eisbilanzierung!$A:$F,2,FALSE)</f>
        <v>6.6499999999999995</v>
      </c>
      <c r="G431" s="61">
        <f>$D431*VLOOKUP($C431,Eisbilanzierung!$A:$F,3,FALSE)</f>
        <v>9.4499999999999993</v>
      </c>
      <c r="H431" s="61">
        <f>$D431*VLOOKUP($C431,Eisbilanzierung!$A:$F,4,FALSE)</f>
        <v>116.72500000000001</v>
      </c>
      <c r="I431" s="61">
        <f>$D431*VLOOKUP($C431,Eisbilanzierung!$A:$F,5,FALSE)</f>
        <v>168.35</v>
      </c>
      <c r="J431" s="61">
        <f>$D431*VLOOKUP($C431,Eisbilanzierung!$A:$F,6,FALSE)/100</f>
        <v>1174.25</v>
      </c>
      <c r="K431" s="106" t="s">
        <v>332</v>
      </c>
      <c r="L431" s="71">
        <f>$M427*D431</f>
        <v>157.5</v>
      </c>
      <c r="M431" s="71" t="str">
        <f t="shared" ref="M431:M434" si="38">E431</f>
        <v>g</v>
      </c>
      <c r="N431" s="117"/>
      <c r="O431" s="118"/>
      <c r="P431" s="118"/>
      <c r="Q431" s="118"/>
      <c r="R431" s="119"/>
    </row>
    <row r="432" spans="1:21" x14ac:dyDescent="0.3">
      <c r="B432" s="55">
        <v>4</v>
      </c>
      <c r="C432" s="51" t="s">
        <v>70</v>
      </c>
      <c r="D432" s="71">
        <v>85</v>
      </c>
      <c r="E432" s="55" t="s">
        <v>1</v>
      </c>
      <c r="F432" s="61">
        <f>$D432*VLOOKUP($C432,Eisbilanzierung!$A:$F,2,FALSE)</f>
        <v>0</v>
      </c>
      <c r="G432" s="61">
        <f>$D432*VLOOKUP($C432,Eisbilanzierung!$A:$F,3,FALSE)</f>
        <v>85</v>
      </c>
      <c r="H432" s="61">
        <f>$D432*VLOOKUP($C432,Eisbilanzierung!$A:$F,4,FALSE)</f>
        <v>0</v>
      </c>
      <c r="I432" s="61">
        <f>$D432*VLOOKUP($C432,Eisbilanzierung!$A:$F,5,FALSE)</f>
        <v>85</v>
      </c>
      <c r="J432" s="61">
        <f>$D432*VLOOKUP($C432,Eisbilanzierung!$A:$F,6,FALSE)/100</f>
        <v>344.25</v>
      </c>
      <c r="L432" s="71">
        <f>$M427*D432</f>
        <v>76.5</v>
      </c>
      <c r="M432" s="71" t="str">
        <f t="shared" si="38"/>
        <v>g</v>
      </c>
      <c r="N432" s="117"/>
      <c r="O432" s="118"/>
      <c r="P432" s="118"/>
      <c r="Q432" s="118"/>
      <c r="R432" s="119"/>
    </row>
    <row r="433" spans="1:21" x14ac:dyDescent="0.3">
      <c r="B433" s="55">
        <v>5</v>
      </c>
      <c r="C433" s="51" t="s">
        <v>3</v>
      </c>
      <c r="D433" s="71">
        <v>20</v>
      </c>
      <c r="E433" s="55" t="s">
        <v>1</v>
      </c>
      <c r="F433" s="61">
        <f>$D433*VLOOKUP($C433,Eisbilanzierung!$A:$F,2,FALSE)</f>
        <v>0</v>
      </c>
      <c r="G433" s="61">
        <f>$D433*VLOOKUP($C433,Eisbilanzierung!$A:$F,3,FALSE)</f>
        <v>18.3</v>
      </c>
      <c r="H433" s="61">
        <f>$D433*VLOOKUP($C433,Eisbilanzierung!$A:$F,4,FALSE)</f>
        <v>0</v>
      </c>
      <c r="I433" s="61">
        <f>$D433*VLOOKUP($C433,Eisbilanzierung!$A:$F,5,FALSE)</f>
        <v>20</v>
      </c>
      <c r="J433" s="61">
        <f>$D433*VLOOKUP($C433,Eisbilanzierung!$A:$F,6,FALSE)/100</f>
        <v>73.2</v>
      </c>
      <c r="L433" s="71">
        <f>$M427*D433</f>
        <v>18</v>
      </c>
      <c r="M433" s="71" t="str">
        <f t="shared" si="38"/>
        <v>g</v>
      </c>
      <c r="N433" s="117"/>
      <c r="O433" s="118"/>
      <c r="P433" s="118"/>
      <c r="Q433" s="118"/>
      <c r="R433" s="119"/>
    </row>
    <row r="434" spans="1:21" x14ac:dyDescent="0.3">
      <c r="B434" s="55">
        <v>6</v>
      </c>
      <c r="C434" s="51" t="s">
        <v>24</v>
      </c>
      <c r="D434" s="71">
        <v>30</v>
      </c>
      <c r="E434" s="55" t="s">
        <v>1</v>
      </c>
      <c r="F434" s="61">
        <f>$D434*VLOOKUP($C434,Eisbilanzierung!$A:$F,2,FALSE)</f>
        <v>0</v>
      </c>
      <c r="G434" s="61">
        <f>$D434*VLOOKUP($C434,Eisbilanzierung!$A:$F,3,FALSE)</f>
        <v>27.450000000000003</v>
      </c>
      <c r="H434" s="61">
        <f>$D434*VLOOKUP($C434,Eisbilanzierung!$A:$F,4,FALSE)</f>
        <v>0</v>
      </c>
      <c r="I434" s="61">
        <f>$D434*VLOOKUP($C434,Eisbilanzierung!$A:$F,5,FALSE)</f>
        <v>30</v>
      </c>
      <c r="J434" s="61">
        <f>$D434*VLOOKUP($C434,Eisbilanzierung!$A:$F,6,FALSE)/100</f>
        <v>109.8</v>
      </c>
      <c r="L434" s="71">
        <f>$M427*D434</f>
        <v>27</v>
      </c>
      <c r="M434" s="71" t="str">
        <f t="shared" si="38"/>
        <v>g</v>
      </c>
      <c r="N434" s="117"/>
      <c r="O434" s="118"/>
      <c r="P434" s="118"/>
      <c r="Q434" s="118"/>
      <c r="R434" s="119"/>
    </row>
    <row r="435" spans="1:21" ht="15" thickBot="1" x14ac:dyDescent="0.35">
      <c r="B435" s="55">
        <v>7</v>
      </c>
      <c r="C435" s="51" t="s">
        <v>119</v>
      </c>
      <c r="D435" s="72">
        <v>0.04</v>
      </c>
      <c r="E435" s="55" t="s">
        <v>1</v>
      </c>
      <c r="F435" s="61">
        <f>$D435*VLOOKUP($C435,Eisbilanzierung!$A:$F,2,FALSE)</f>
        <v>4.0000000000000002E-4</v>
      </c>
      <c r="G435" s="61">
        <f>$D435*VLOOKUP($C435,Eisbilanzierung!$A:$F,3,FALSE)</f>
        <v>0</v>
      </c>
      <c r="H435" s="61">
        <f>$D435*VLOOKUP($C435,Eisbilanzierung!$A:$F,4,FALSE)</f>
        <v>0</v>
      </c>
      <c r="I435" s="61">
        <f>$D435*VLOOKUP($C435,Eisbilanzierung!$A:$F,5,FALSE)</f>
        <v>3.9600000000000003E-2</v>
      </c>
      <c r="J435" s="61">
        <f>$D435*VLOOKUP($C435,Eisbilanzierung!$A:$F,6,FALSE)/100</f>
        <v>0</v>
      </c>
      <c r="K435" s="51" t="s">
        <v>165</v>
      </c>
      <c r="L435" s="71">
        <f>$M427*D435</f>
        <v>3.6000000000000004E-2</v>
      </c>
      <c r="M435" s="71" t="str">
        <f>E434</f>
        <v>g</v>
      </c>
      <c r="N435" s="120"/>
      <c r="O435" s="121"/>
      <c r="P435" s="121"/>
      <c r="Q435" s="121"/>
      <c r="R435" s="122"/>
    </row>
    <row r="436" spans="1:21" x14ac:dyDescent="0.3">
      <c r="B436" s="68"/>
      <c r="C436" s="44" t="s">
        <v>7</v>
      </c>
      <c r="D436" s="73">
        <f>SUM(D429:D435)</f>
        <v>970.04</v>
      </c>
      <c r="E436" s="68" t="s">
        <v>1</v>
      </c>
      <c r="F436" s="74">
        <f>SUM(F429:F435)</f>
        <v>572.15039999999999</v>
      </c>
      <c r="G436" s="74">
        <f>SUM(G429:G435)</f>
        <v>171.40000000000003</v>
      </c>
      <c r="H436" s="74">
        <f>SUM(H429:H435)</f>
        <v>149.47500000000002</v>
      </c>
      <c r="I436" s="74">
        <f>SUM(I429:I435)</f>
        <v>397.88960000000003</v>
      </c>
      <c r="J436" s="74">
        <f>SUM(J429:J435)</f>
        <v>2205.9</v>
      </c>
      <c r="K436" s="86"/>
      <c r="L436" s="73">
        <f>SUM(L429:L435)</f>
        <v>873.03599999999994</v>
      </c>
      <c r="M436" s="68" t="s">
        <v>1</v>
      </c>
    </row>
    <row r="437" spans="1:21" x14ac:dyDescent="0.3">
      <c r="C437" s="51" t="s">
        <v>113</v>
      </c>
      <c r="F437" s="75">
        <f>F436/$D436</f>
        <v>0.58982145066182834</v>
      </c>
      <c r="G437" s="75">
        <f t="shared" ref="G437:I437" si="39">G436/$D436</f>
        <v>0.17669374458785209</v>
      </c>
      <c r="H437" s="75">
        <f t="shared" si="39"/>
        <v>0.1540915838522123</v>
      </c>
      <c r="I437" s="75">
        <f t="shared" si="39"/>
        <v>0.41017854933817166</v>
      </c>
      <c r="J437" s="76">
        <f>J436/$D436*100</f>
        <v>227.40299369098182</v>
      </c>
      <c r="K437" s="59" t="s">
        <v>222</v>
      </c>
    </row>
    <row r="438" spans="1:21" x14ac:dyDescent="0.3">
      <c r="C438" s="44" t="s">
        <v>58</v>
      </c>
      <c r="F438" s="45">
        <v>0.62</v>
      </c>
      <c r="G438" s="45">
        <v>0.18</v>
      </c>
      <c r="H438" s="45">
        <v>2.4500000000000001E-2</v>
      </c>
      <c r="I438" s="45">
        <v>0.35</v>
      </c>
    </row>
    <row r="439" spans="1:21" x14ac:dyDescent="0.3">
      <c r="C439" s="44" t="s">
        <v>59</v>
      </c>
      <c r="F439" s="45">
        <v>0.65</v>
      </c>
      <c r="G439" s="45">
        <v>0.21</v>
      </c>
      <c r="H439" s="45">
        <v>0.1</v>
      </c>
      <c r="I439" s="45">
        <v>0.38</v>
      </c>
    </row>
    <row r="442" spans="1:21" s="80" customFormat="1" ht="18" x14ac:dyDescent="0.3">
      <c r="A442" s="79" t="s">
        <v>300</v>
      </c>
      <c r="D442" s="81"/>
      <c r="E442" s="81"/>
      <c r="K442" s="82"/>
      <c r="L442" s="81"/>
      <c r="M442" s="81"/>
    </row>
    <row r="443" spans="1:21" s="78" customFormat="1" x14ac:dyDescent="0.3">
      <c r="A443" s="51"/>
      <c r="B443" s="51" t="s">
        <v>65</v>
      </c>
      <c r="C443" s="51"/>
      <c r="D443" s="30" t="s">
        <v>301</v>
      </c>
      <c r="E443" s="55"/>
      <c r="G443" s="51"/>
      <c r="H443" s="51"/>
      <c r="I443" s="51"/>
      <c r="J443" s="51"/>
      <c r="K443" s="59"/>
      <c r="L443" s="55"/>
      <c r="M443" s="55"/>
      <c r="N443" s="51"/>
      <c r="O443" s="51"/>
      <c r="P443" s="51"/>
      <c r="Q443" s="51"/>
      <c r="R443" s="51"/>
      <c r="S443" s="51"/>
      <c r="T443" s="51"/>
      <c r="U443" s="51"/>
    </row>
    <row r="444" spans="1:21" s="78" customFormat="1" x14ac:dyDescent="0.3">
      <c r="A444" s="51"/>
      <c r="B444" s="51"/>
      <c r="C444" s="51"/>
      <c r="D444" s="30"/>
      <c r="E444" s="55"/>
      <c r="G444" s="51"/>
      <c r="H444" s="51"/>
      <c r="I444" s="51"/>
      <c r="J444" s="51"/>
      <c r="K444" s="59"/>
      <c r="L444" s="55"/>
      <c r="M444" s="55"/>
      <c r="N444" s="51"/>
      <c r="O444" s="51"/>
      <c r="P444" s="51"/>
      <c r="Q444" s="51"/>
      <c r="R444" s="51"/>
      <c r="S444" s="51"/>
      <c r="T444" s="51"/>
      <c r="U444" s="51"/>
    </row>
    <row r="445" spans="1:21" ht="18" customHeight="1" thickBot="1" x14ac:dyDescent="0.35">
      <c r="B445" s="66" t="s">
        <v>300</v>
      </c>
      <c r="F445" s="67" t="s">
        <v>79</v>
      </c>
      <c r="K445" s="87" t="s">
        <v>325</v>
      </c>
      <c r="L445" s="67" t="s">
        <v>264</v>
      </c>
      <c r="M445" s="67">
        <v>0.9</v>
      </c>
    </row>
    <row r="446" spans="1:21" x14ac:dyDescent="0.3">
      <c r="B446" s="68" t="s">
        <v>9</v>
      </c>
      <c r="C446" s="44" t="s">
        <v>10</v>
      </c>
      <c r="D446" s="68" t="s">
        <v>11</v>
      </c>
      <c r="E446" s="68" t="s">
        <v>1</v>
      </c>
      <c r="F446" s="69" t="s">
        <v>81</v>
      </c>
      <c r="G446" s="70" t="s">
        <v>82</v>
      </c>
      <c r="H446" s="69" t="s">
        <v>83</v>
      </c>
      <c r="I446" s="70" t="s">
        <v>84</v>
      </c>
      <c r="J446" s="70" t="s">
        <v>80</v>
      </c>
      <c r="K446" s="86" t="s">
        <v>87</v>
      </c>
      <c r="L446" s="68" t="s">
        <v>11</v>
      </c>
      <c r="M446" s="68" t="s">
        <v>1</v>
      </c>
      <c r="N446" s="114" t="s">
        <v>326</v>
      </c>
      <c r="O446" s="115"/>
      <c r="P446" s="115"/>
      <c r="Q446" s="115"/>
      <c r="R446" s="116"/>
    </row>
    <row r="447" spans="1:21" x14ac:dyDescent="0.3">
      <c r="B447" s="55">
        <v>1</v>
      </c>
      <c r="C447" s="51" t="s">
        <v>39</v>
      </c>
      <c r="D447" s="55">
        <v>200</v>
      </c>
      <c r="E447" s="55" t="s">
        <v>1</v>
      </c>
      <c r="F447" s="61">
        <f>$D447*VLOOKUP($C447,Eisbilanzierung!$A:$F,2,FALSE)</f>
        <v>174</v>
      </c>
      <c r="G447" s="61">
        <f>$D447*VLOOKUP($C447,Eisbilanzierung!$A:$F,3,FALSE)</f>
        <v>9.6</v>
      </c>
      <c r="H447" s="61">
        <f>$D447*VLOOKUP($C447,Eisbilanzierung!$A:$F,4,FALSE)</f>
        <v>7.0000000000000009</v>
      </c>
      <c r="I447" s="61">
        <f>$D447*VLOOKUP($C447,Eisbilanzierung!$A:$F,5,FALSE)</f>
        <v>26</v>
      </c>
      <c r="J447" s="61">
        <f>$D447*VLOOKUP($C447,Eisbilanzierung!$A:$F,6,FALSE)/100</f>
        <v>128</v>
      </c>
      <c r="L447" s="71">
        <f>$M445*D447</f>
        <v>180</v>
      </c>
      <c r="M447" s="71" t="str">
        <f>E447</f>
        <v>g</v>
      </c>
      <c r="N447" s="117"/>
      <c r="O447" s="118"/>
      <c r="P447" s="118"/>
      <c r="Q447" s="118"/>
      <c r="R447" s="119"/>
    </row>
    <row r="448" spans="1:21" x14ac:dyDescent="0.3">
      <c r="B448" s="55">
        <v>3</v>
      </c>
      <c r="C448" s="51" t="s">
        <v>115</v>
      </c>
      <c r="D448" s="55">
        <v>400</v>
      </c>
      <c r="E448" s="55" t="s">
        <v>1</v>
      </c>
      <c r="F448" s="61">
        <f>$D448*VLOOKUP($C448,Eisbilanzierung!$A:$F,2,FALSE)</f>
        <v>256</v>
      </c>
      <c r="G448" s="61">
        <f>$D448*VLOOKUP($C448,Eisbilanzierung!$A:$F,3,FALSE)</f>
        <v>12.8</v>
      </c>
      <c r="H448" s="61">
        <f>$D448*VLOOKUP($C448,Eisbilanzierung!$A:$F,4,FALSE)</f>
        <v>120</v>
      </c>
      <c r="I448" s="61">
        <f>$D448*VLOOKUP($C448,Eisbilanzierung!$A:$F,5,FALSE)</f>
        <v>144</v>
      </c>
      <c r="J448" s="61">
        <f>$D448*VLOOKUP($C448,Eisbilanzierung!$A:$F,6,FALSE)/100</f>
        <v>1152</v>
      </c>
      <c r="L448" s="71">
        <f>$M445*D448</f>
        <v>360</v>
      </c>
      <c r="M448" s="71" t="str">
        <f t="shared" ref="M448:M452" si="40">E448</f>
        <v>g</v>
      </c>
      <c r="N448" s="117"/>
      <c r="O448" s="118"/>
      <c r="P448" s="118"/>
      <c r="Q448" s="118"/>
      <c r="R448" s="119"/>
    </row>
    <row r="449" spans="2:18" x14ac:dyDescent="0.3">
      <c r="B449" s="55">
        <v>4</v>
      </c>
      <c r="C449" s="51" t="s">
        <v>303</v>
      </c>
      <c r="D449" s="71">
        <v>50</v>
      </c>
      <c r="E449" s="55" t="s">
        <v>1</v>
      </c>
      <c r="F449" s="61">
        <f>$D449*VLOOKUP($C449,Eisbilanzierung!$A:$F,2,FALSE)</f>
        <v>0.35000000000000003</v>
      </c>
      <c r="G449" s="61">
        <f>$D449*VLOOKUP($C449,Eisbilanzierung!$A:$F,3,FALSE)</f>
        <v>3.1</v>
      </c>
      <c r="H449" s="61">
        <f>$D449*VLOOKUP($C449,Eisbilanzierung!$A:$F,4,FALSE)</f>
        <v>25</v>
      </c>
      <c r="I449" s="61">
        <f>$D449*VLOOKUP($C449,Eisbilanzierung!$A:$F,5,FALSE)</f>
        <v>49.65</v>
      </c>
      <c r="J449" s="61">
        <f>$D449*VLOOKUP($C449,Eisbilanzierung!$A:$F,6,FALSE)/100</f>
        <v>298.5</v>
      </c>
      <c r="K449" s="106" t="s">
        <v>304</v>
      </c>
      <c r="L449" s="71">
        <f>$M445*D449</f>
        <v>45</v>
      </c>
      <c r="M449" s="71" t="str">
        <f t="shared" si="40"/>
        <v>g</v>
      </c>
      <c r="N449" s="117"/>
      <c r="O449" s="118"/>
      <c r="P449" s="118"/>
      <c r="Q449" s="118"/>
      <c r="R449" s="119"/>
    </row>
    <row r="450" spans="2:18" x14ac:dyDescent="0.3">
      <c r="B450" s="55">
        <v>5</v>
      </c>
      <c r="C450" s="51" t="s">
        <v>70</v>
      </c>
      <c r="D450" s="71">
        <v>50</v>
      </c>
      <c r="E450" s="55" t="s">
        <v>1</v>
      </c>
      <c r="F450" s="61">
        <f>$D450*VLOOKUP($C450,Eisbilanzierung!$A:$F,2,FALSE)</f>
        <v>0</v>
      </c>
      <c r="G450" s="61">
        <f>$D450*VLOOKUP($C450,Eisbilanzierung!$A:$F,3,FALSE)</f>
        <v>50</v>
      </c>
      <c r="H450" s="61">
        <f>$D450*VLOOKUP($C450,Eisbilanzierung!$A:$F,4,FALSE)</f>
        <v>0</v>
      </c>
      <c r="I450" s="61">
        <f>$D450*VLOOKUP($C450,Eisbilanzierung!$A:$F,5,FALSE)</f>
        <v>50</v>
      </c>
      <c r="J450" s="61">
        <f>$D450*VLOOKUP($C450,Eisbilanzierung!$A:$F,6,FALSE)/100</f>
        <v>202.5</v>
      </c>
      <c r="L450" s="71">
        <f>$M445*D450</f>
        <v>45</v>
      </c>
      <c r="M450" s="71" t="str">
        <f t="shared" si="40"/>
        <v>g</v>
      </c>
      <c r="N450" s="117"/>
      <c r="O450" s="118"/>
      <c r="P450" s="118"/>
      <c r="Q450" s="118"/>
      <c r="R450" s="119"/>
    </row>
    <row r="451" spans="2:18" x14ac:dyDescent="0.3">
      <c r="B451" s="55">
        <v>6</v>
      </c>
      <c r="C451" s="51" t="s">
        <v>22</v>
      </c>
      <c r="D451" s="71">
        <v>68</v>
      </c>
      <c r="E451" s="55" t="s">
        <v>1</v>
      </c>
      <c r="F451" s="61">
        <f>$D451*VLOOKUP($C451,Eisbilanzierung!$A:$F,2,FALSE)</f>
        <v>34</v>
      </c>
      <c r="G451" s="61">
        <f>$D451*VLOOKUP($C451,Eisbilanzierung!$A:$F,3,FALSE)</f>
        <v>0.20400000000000001</v>
      </c>
      <c r="H451" s="61">
        <f>$D451*VLOOKUP($C451,Eisbilanzierung!$A:$F,4,FALSE)</f>
        <v>21.692</v>
      </c>
      <c r="I451" s="61">
        <f>$D451*VLOOKUP($C451,Eisbilanzierung!$A:$F,5,FALSE)</f>
        <v>34</v>
      </c>
      <c r="J451" s="61">
        <f>$D451*VLOOKUP($C451,Eisbilanzierung!$A:$F,6,FALSE)/100</f>
        <v>236.64</v>
      </c>
      <c r="L451" s="71">
        <f>$M445*D451</f>
        <v>61.2</v>
      </c>
      <c r="M451" s="71" t="str">
        <f t="shared" si="40"/>
        <v>g</v>
      </c>
      <c r="N451" s="117"/>
      <c r="O451" s="118"/>
      <c r="P451" s="118"/>
      <c r="Q451" s="118"/>
      <c r="R451" s="119"/>
    </row>
    <row r="452" spans="2:18" x14ac:dyDescent="0.3">
      <c r="B452" s="55">
        <v>9</v>
      </c>
      <c r="C452" s="51" t="s">
        <v>24</v>
      </c>
      <c r="D452" s="71">
        <v>0</v>
      </c>
      <c r="E452" s="55" t="s">
        <v>1</v>
      </c>
      <c r="F452" s="61">
        <f>$D452*VLOOKUP($C452,Eisbilanzierung!$A:$F,2,FALSE)</f>
        <v>0</v>
      </c>
      <c r="G452" s="61">
        <f>$D452*VLOOKUP($C452,Eisbilanzierung!$A:$F,3,FALSE)</f>
        <v>0</v>
      </c>
      <c r="H452" s="61">
        <f>$D452*VLOOKUP($C452,Eisbilanzierung!$A:$F,4,FALSE)</f>
        <v>0</v>
      </c>
      <c r="I452" s="61">
        <f>$D452*VLOOKUP($C452,Eisbilanzierung!$A:$F,5,FALSE)</f>
        <v>0</v>
      </c>
      <c r="J452" s="61">
        <f>$D452*VLOOKUP($C452,Eisbilanzierung!$A:$F,6,FALSE)/100</f>
        <v>0</v>
      </c>
      <c r="L452" s="71">
        <f>$M445*D452</f>
        <v>0</v>
      </c>
      <c r="M452" s="71" t="str">
        <f t="shared" si="40"/>
        <v>g</v>
      </c>
      <c r="N452" s="117"/>
      <c r="O452" s="118"/>
      <c r="P452" s="118"/>
      <c r="Q452" s="118"/>
      <c r="R452" s="119"/>
    </row>
    <row r="453" spans="2:18" ht="15" thickBot="1" x14ac:dyDescent="0.35">
      <c r="B453" s="55">
        <v>11</v>
      </c>
      <c r="C453" s="51" t="s">
        <v>119</v>
      </c>
      <c r="D453" s="72">
        <v>0</v>
      </c>
      <c r="E453" s="55" t="s">
        <v>1</v>
      </c>
      <c r="F453" s="61">
        <f>$D453*VLOOKUP($C453,Eisbilanzierung!$A:$F,2,FALSE)</f>
        <v>0</v>
      </c>
      <c r="G453" s="61">
        <f>$D453*VLOOKUP($C453,Eisbilanzierung!$A:$F,3,FALSE)</f>
        <v>0</v>
      </c>
      <c r="H453" s="61">
        <f>$D453*VLOOKUP($C453,Eisbilanzierung!$A:$F,4,FALSE)</f>
        <v>0</v>
      </c>
      <c r="I453" s="61">
        <f>$D453*VLOOKUP($C453,Eisbilanzierung!$A:$F,5,FALSE)</f>
        <v>0</v>
      </c>
      <c r="J453" s="61">
        <f>$D453*VLOOKUP($C453,Eisbilanzierung!$A:$F,6,FALSE)/100</f>
        <v>0</v>
      </c>
      <c r="K453" s="51" t="s">
        <v>165</v>
      </c>
      <c r="L453" s="71">
        <f>$M445*D453</f>
        <v>0</v>
      </c>
      <c r="M453" s="71" t="str">
        <f>E452</f>
        <v>g</v>
      </c>
      <c r="N453" s="120"/>
      <c r="O453" s="121"/>
      <c r="P453" s="121"/>
      <c r="Q453" s="121"/>
      <c r="R453" s="122"/>
    </row>
    <row r="454" spans="2:18" x14ac:dyDescent="0.3">
      <c r="B454" s="68"/>
      <c r="C454" s="44" t="s">
        <v>7</v>
      </c>
      <c r="D454" s="73">
        <f>SUM(D447:D453)</f>
        <v>768</v>
      </c>
      <c r="E454" s="68" t="s">
        <v>1</v>
      </c>
      <c r="F454" s="74">
        <f>SUM(F447:F453)</f>
        <v>464.35</v>
      </c>
      <c r="G454" s="74">
        <f>SUM(G447:G453)</f>
        <v>75.703999999999994</v>
      </c>
      <c r="H454" s="74">
        <f>SUM(H447:H453)</f>
        <v>173.69200000000001</v>
      </c>
      <c r="I454" s="74">
        <f>SUM(I447:I453)</f>
        <v>303.64999999999998</v>
      </c>
      <c r="J454" s="74">
        <f>SUM(J447:J453)</f>
        <v>2017.6399999999999</v>
      </c>
      <c r="K454" s="86"/>
      <c r="L454" s="73">
        <f>SUM(L447:L453)</f>
        <v>691.2</v>
      </c>
      <c r="M454" s="68" t="s">
        <v>1</v>
      </c>
    </row>
    <row r="455" spans="2:18" x14ac:dyDescent="0.3">
      <c r="C455" s="51" t="s">
        <v>113</v>
      </c>
      <c r="F455" s="75">
        <f>F454/$D454</f>
        <v>0.60462239583333333</v>
      </c>
      <c r="G455" s="75">
        <f t="shared" ref="G455:I455" si="41">G454/$D454</f>
        <v>9.8572916666666663E-2</v>
      </c>
      <c r="H455" s="75">
        <f t="shared" si="41"/>
        <v>0.22616145833333334</v>
      </c>
      <c r="I455" s="75">
        <f t="shared" si="41"/>
        <v>0.39537760416666662</v>
      </c>
      <c r="J455" s="76">
        <f>J454/$D454*100</f>
        <v>262.71354166666663</v>
      </c>
      <c r="K455" s="59" t="s">
        <v>222</v>
      </c>
    </row>
    <row r="456" spans="2:18" x14ac:dyDescent="0.3">
      <c r="C456" s="44" t="s">
        <v>58</v>
      </c>
      <c r="F456" s="45">
        <v>0.62</v>
      </c>
      <c r="G456" s="45">
        <v>0.18</v>
      </c>
      <c r="H456" s="45">
        <v>2.4500000000000001E-2</v>
      </c>
      <c r="I456" s="45">
        <v>0.35</v>
      </c>
    </row>
    <row r="457" spans="2:18" x14ac:dyDescent="0.3">
      <c r="C457" s="44" t="s">
        <v>59</v>
      </c>
      <c r="F457" s="45">
        <v>0.65</v>
      </c>
      <c r="G457" s="45">
        <v>0.21</v>
      </c>
      <c r="H457" s="45">
        <v>0.1</v>
      </c>
      <c r="I457" s="45">
        <v>0.38</v>
      </c>
    </row>
    <row r="460" spans="2:18" ht="18" customHeight="1" thickBot="1" x14ac:dyDescent="0.35">
      <c r="B460" s="66" t="s">
        <v>300</v>
      </c>
      <c r="F460" s="67" t="s">
        <v>79</v>
      </c>
      <c r="K460" s="87" t="s">
        <v>302</v>
      </c>
      <c r="L460" s="67" t="s">
        <v>264</v>
      </c>
      <c r="M460" s="67">
        <v>0.9</v>
      </c>
    </row>
    <row r="461" spans="2:18" x14ac:dyDescent="0.3">
      <c r="B461" s="68" t="s">
        <v>9</v>
      </c>
      <c r="C461" s="44" t="s">
        <v>10</v>
      </c>
      <c r="D461" s="68" t="s">
        <v>11</v>
      </c>
      <c r="E461" s="68" t="s">
        <v>1</v>
      </c>
      <c r="F461" s="69" t="s">
        <v>81</v>
      </c>
      <c r="G461" s="70" t="s">
        <v>82</v>
      </c>
      <c r="H461" s="69" t="s">
        <v>83</v>
      </c>
      <c r="I461" s="70" t="s">
        <v>84</v>
      </c>
      <c r="J461" s="70" t="s">
        <v>80</v>
      </c>
      <c r="K461" s="86" t="s">
        <v>87</v>
      </c>
      <c r="L461" s="68" t="s">
        <v>11</v>
      </c>
      <c r="M461" s="68" t="s">
        <v>1</v>
      </c>
      <c r="N461" s="114" t="s">
        <v>307</v>
      </c>
      <c r="O461" s="115"/>
      <c r="P461" s="115"/>
      <c r="Q461" s="115"/>
      <c r="R461" s="116"/>
    </row>
    <row r="462" spans="2:18" x14ac:dyDescent="0.3">
      <c r="B462" s="55">
        <v>1</v>
      </c>
      <c r="C462" s="51" t="s">
        <v>39</v>
      </c>
      <c r="D462" s="55">
        <v>600</v>
      </c>
      <c r="E462" s="55" t="s">
        <v>1</v>
      </c>
      <c r="F462" s="61">
        <f>$D462*VLOOKUP($C462,Eisbilanzierung!$A:$F,2,FALSE)</f>
        <v>522</v>
      </c>
      <c r="G462" s="61">
        <f>$D462*VLOOKUP($C462,Eisbilanzierung!$A:$F,3,FALSE)</f>
        <v>28.8</v>
      </c>
      <c r="H462" s="61">
        <f>$D462*VLOOKUP($C462,Eisbilanzierung!$A:$F,4,FALSE)</f>
        <v>21.000000000000004</v>
      </c>
      <c r="I462" s="61">
        <f>$D462*VLOOKUP($C462,Eisbilanzierung!$A:$F,5,FALSE)</f>
        <v>78</v>
      </c>
      <c r="J462" s="61">
        <f>$D462*VLOOKUP($C462,Eisbilanzierung!$A:$F,6,FALSE)/100</f>
        <v>384</v>
      </c>
      <c r="L462" s="71">
        <f>$M460*D462</f>
        <v>540</v>
      </c>
      <c r="M462" s="71" t="str">
        <f>E462</f>
        <v>g</v>
      </c>
      <c r="N462" s="117"/>
      <c r="O462" s="118"/>
      <c r="P462" s="118"/>
      <c r="Q462" s="118"/>
      <c r="R462" s="119"/>
    </row>
    <row r="463" spans="2:18" x14ac:dyDescent="0.3">
      <c r="B463" s="55">
        <v>3</v>
      </c>
      <c r="C463" s="51" t="s">
        <v>115</v>
      </c>
      <c r="D463" s="55">
        <v>0</v>
      </c>
      <c r="E463" s="55" t="s">
        <v>1</v>
      </c>
      <c r="F463" s="61">
        <f>$D463*VLOOKUP($C463,Eisbilanzierung!$A:$F,2,FALSE)</f>
        <v>0</v>
      </c>
      <c r="G463" s="61">
        <f>$D463*VLOOKUP($C463,Eisbilanzierung!$A:$F,3,FALSE)</f>
        <v>0</v>
      </c>
      <c r="H463" s="61">
        <f>$D463*VLOOKUP($C463,Eisbilanzierung!$A:$F,4,FALSE)</f>
        <v>0</v>
      </c>
      <c r="I463" s="61">
        <f>$D463*VLOOKUP($C463,Eisbilanzierung!$A:$F,5,FALSE)</f>
        <v>0</v>
      </c>
      <c r="J463" s="61">
        <f>$D463*VLOOKUP($C463,Eisbilanzierung!$A:$F,6,FALSE)/100</f>
        <v>0</v>
      </c>
      <c r="L463" s="71">
        <f>$M460*D463</f>
        <v>0</v>
      </c>
      <c r="M463" s="71" t="str">
        <f t="shared" ref="M463:M467" si="42">E463</f>
        <v>g</v>
      </c>
      <c r="N463" s="117"/>
      <c r="O463" s="118"/>
      <c r="P463" s="118"/>
      <c r="Q463" s="118"/>
      <c r="R463" s="119"/>
    </row>
    <row r="464" spans="2:18" x14ac:dyDescent="0.3">
      <c r="B464" s="55">
        <v>4</v>
      </c>
      <c r="C464" s="51" t="s">
        <v>303</v>
      </c>
      <c r="D464" s="71">
        <v>120</v>
      </c>
      <c r="E464" s="55" t="s">
        <v>1</v>
      </c>
      <c r="F464" s="61">
        <f>$D464*VLOOKUP($C464,Eisbilanzierung!$A:$F,2,FALSE)</f>
        <v>0.84</v>
      </c>
      <c r="G464" s="61">
        <f>$D464*VLOOKUP($C464,Eisbilanzierung!$A:$F,3,FALSE)</f>
        <v>7.4399999999999995</v>
      </c>
      <c r="H464" s="61">
        <f>$D464*VLOOKUP($C464,Eisbilanzierung!$A:$F,4,FALSE)</f>
        <v>60</v>
      </c>
      <c r="I464" s="61">
        <f>$D464*VLOOKUP($C464,Eisbilanzierung!$A:$F,5,FALSE)</f>
        <v>119.16</v>
      </c>
      <c r="J464" s="61">
        <f>$D464*VLOOKUP($C464,Eisbilanzierung!$A:$F,6,FALSE)/100</f>
        <v>716.4</v>
      </c>
      <c r="K464" s="106" t="s">
        <v>304</v>
      </c>
      <c r="L464" s="71">
        <f>$M460*D464</f>
        <v>108</v>
      </c>
      <c r="M464" s="71" t="str">
        <f t="shared" si="42"/>
        <v>g</v>
      </c>
      <c r="N464" s="117"/>
      <c r="O464" s="118"/>
      <c r="P464" s="118"/>
      <c r="Q464" s="118"/>
      <c r="R464" s="119"/>
    </row>
    <row r="465" spans="1:21" x14ac:dyDescent="0.3">
      <c r="B465" s="55">
        <v>5</v>
      </c>
      <c r="C465" s="51" t="s">
        <v>70</v>
      </c>
      <c r="D465" s="71">
        <v>80</v>
      </c>
      <c r="E465" s="55" t="s">
        <v>1</v>
      </c>
      <c r="F465" s="61">
        <f>$D465*VLOOKUP($C465,Eisbilanzierung!$A:$F,2,FALSE)</f>
        <v>0</v>
      </c>
      <c r="G465" s="61">
        <f>$D465*VLOOKUP($C465,Eisbilanzierung!$A:$F,3,FALSE)</f>
        <v>80</v>
      </c>
      <c r="H465" s="61">
        <f>$D465*VLOOKUP($C465,Eisbilanzierung!$A:$F,4,FALSE)</f>
        <v>0</v>
      </c>
      <c r="I465" s="61">
        <f>$D465*VLOOKUP($C465,Eisbilanzierung!$A:$F,5,FALSE)</f>
        <v>80</v>
      </c>
      <c r="J465" s="61">
        <f>$D465*VLOOKUP($C465,Eisbilanzierung!$A:$F,6,FALSE)/100</f>
        <v>324</v>
      </c>
      <c r="L465" s="71">
        <f>$M460*D465</f>
        <v>72</v>
      </c>
      <c r="M465" s="71" t="str">
        <f t="shared" si="42"/>
        <v>g</v>
      </c>
      <c r="N465" s="117"/>
      <c r="O465" s="118"/>
      <c r="P465" s="118"/>
      <c r="Q465" s="118"/>
      <c r="R465" s="119"/>
    </row>
    <row r="466" spans="1:21" x14ac:dyDescent="0.3">
      <c r="B466" s="55">
        <v>6</v>
      </c>
      <c r="C466" s="51" t="s">
        <v>3</v>
      </c>
      <c r="D466" s="71">
        <v>20</v>
      </c>
      <c r="E466" s="55" t="s">
        <v>1</v>
      </c>
      <c r="F466" s="61">
        <f>$D466*VLOOKUP($C466,Eisbilanzierung!$A:$F,2,FALSE)</f>
        <v>0</v>
      </c>
      <c r="G466" s="61">
        <f>$D466*VLOOKUP($C466,Eisbilanzierung!$A:$F,3,FALSE)</f>
        <v>18.3</v>
      </c>
      <c r="H466" s="61">
        <f>$D466*VLOOKUP($C466,Eisbilanzierung!$A:$F,4,FALSE)</f>
        <v>0</v>
      </c>
      <c r="I466" s="61">
        <f>$D466*VLOOKUP($C466,Eisbilanzierung!$A:$F,5,FALSE)</f>
        <v>20</v>
      </c>
      <c r="J466" s="61">
        <f>$D466*VLOOKUP($C466,Eisbilanzierung!$A:$F,6,FALSE)/100</f>
        <v>73.2</v>
      </c>
      <c r="L466" s="71">
        <f>$M460*D466</f>
        <v>18</v>
      </c>
      <c r="M466" s="71" t="str">
        <f t="shared" si="42"/>
        <v>g</v>
      </c>
      <c r="N466" s="117"/>
      <c r="O466" s="118"/>
      <c r="P466" s="118"/>
      <c r="Q466" s="118"/>
      <c r="R466" s="119"/>
    </row>
    <row r="467" spans="1:21" x14ac:dyDescent="0.3">
      <c r="B467" s="55">
        <v>9</v>
      </c>
      <c r="C467" s="51" t="s">
        <v>24</v>
      </c>
      <c r="D467" s="71">
        <v>30</v>
      </c>
      <c r="E467" s="55" t="s">
        <v>1</v>
      </c>
      <c r="F467" s="61">
        <f>$D467*VLOOKUP($C467,Eisbilanzierung!$A:$F,2,FALSE)</f>
        <v>0</v>
      </c>
      <c r="G467" s="61">
        <f>$D467*VLOOKUP($C467,Eisbilanzierung!$A:$F,3,FALSE)</f>
        <v>27.450000000000003</v>
      </c>
      <c r="H467" s="61">
        <f>$D467*VLOOKUP($C467,Eisbilanzierung!$A:$F,4,FALSE)</f>
        <v>0</v>
      </c>
      <c r="I467" s="61">
        <f>$D467*VLOOKUP($C467,Eisbilanzierung!$A:$F,5,FALSE)</f>
        <v>30</v>
      </c>
      <c r="J467" s="61">
        <f>$D467*VLOOKUP($C467,Eisbilanzierung!$A:$F,6,FALSE)/100</f>
        <v>109.8</v>
      </c>
      <c r="L467" s="71">
        <f>$M460*D467</f>
        <v>27</v>
      </c>
      <c r="M467" s="71" t="str">
        <f t="shared" si="42"/>
        <v>g</v>
      </c>
      <c r="N467" s="117"/>
      <c r="O467" s="118"/>
      <c r="P467" s="118"/>
      <c r="Q467" s="118"/>
      <c r="R467" s="119"/>
    </row>
    <row r="468" spans="1:21" ht="15" thickBot="1" x14ac:dyDescent="0.35">
      <c r="B468" s="55">
        <v>11</v>
      </c>
      <c r="C468" s="51" t="s">
        <v>119</v>
      </c>
      <c r="D468" s="72">
        <v>0</v>
      </c>
      <c r="E468" s="55" t="s">
        <v>1</v>
      </c>
      <c r="F468" s="61">
        <f>$D468*VLOOKUP($C468,Eisbilanzierung!$A:$F,2,FALSE)</f>
        <v>0</v>
      </c>
      <c r="G468" s="61">
        <f>$D468*VLOOKUP($C468,Eisbilanzierung!$A:$F,3,FALSE)</f>
        <v>0</v>
      </c>
      <c r="H468" s="61">
        <f>$D468*VLOOKUP($C468,Eisbilanzierung!$A:$F,4,FALSE)</f>
        <v>0</v>
      </c>
      <c r="I468" s="61">
        <f>$D468*VLOOKUP($C468,Eisbilanzierung!$A:$F,5,FALSE)</f>
        <v>0</v>
      </c>
      <c r="J468" s="61">
        <f>$D468*VLOOKUP($C468,Eisbilanzierung!$A:$F,6,FALSE)/100</f>
        <v>0</v>
      </c>
      <c r="K468" s="51" t="s">
        <v>165</v>
      </c>
      <c r="L468" s="71">
        <f>$M460*D468</f>
        <v>0</v>
      </c>
      <c r="M468" s="71" t="str">
        <f>E467</f>
        <v>g</v>
      </c>
      <c r="N468" s="120"/>
      <c r="O468" s="121"/>
      <c r="P468" s="121"/>
      <c r="Q468" s="121"/>
      <c r="R468" s="122"/>
    </row>
    <row r="469" spans="1:21" x14ac:dyDescent="0.3">
      <c r="B469" s="68"/>
      <c r="C469" s="44" t="s">
        <v>7</v>
      </c>
      <c r="D469" s="73">
        <f>SUM(D462:D468)</f>
        <v>850</v>
      </c>
      <c r="E469" s="68" t="s">
        <v>1</v>
      </c>
      <c r="F469" s="74">
        <f>SUM(F462:F468)</f>
        <v>522.84</v>
      </c>
      <c r="G469" s="74">
        <f>SUM(G462:G468)</f>
        <v>161.99</v>
      </c>
      <c r="H469" s="74">
        <f>SUM(H462:H468)</f>
        <v>81</v>
      </c>
      <c r="I469" s="74">
        <f>SUM(I462:I468)</f>
        <v>327.15999999999997</v>
      </c>
      <c r="J469" s="74">
        <f>SUM(J462:J468)</f>
        <v>1607.4</v>
      </c>
      <c r="K469" s="86"/>
      <c r="L469" s="73">
        <f>SUM(L462:L468)</f>
        <v>765</v>
      </c>
      <c r="M469" s="68" t="s">
        <v>1</v>
      </c>
    </row>
    <row r="470" spans="1:21" x14ac:dyDescent="0.3">
      <c r="C470" s="51" t="s">
        <v>113</v>
      </c>
      <c r="F470" s="75">
        <f>F469/$D469</f>
        <v>0.61510588235294117</v>
      </c>
      <c r="G470" s="75">
        <f t="shared" ref="G470:I470" si="43">G469/$D469</f>
        <v>0.19057647058823529</v>
      </c>
      <c r="H470" s="75">
        <f t="shared" si="43"/>
        <v>9.5294117647058821E-2</v>
      </c>
      <c r="I470" s="75">
        <f t="shared" si="43"/>
        <v>0.38489411764705878</v>
      </c>
      <c r="J470" s="76">
        <f>J469/$D469*100</f>
        <v>189.10588235294119</v>
      </c>
      <c r="K470" s="59" t="s">
        <v>222</v>
      </c>
    </row>
    <row r="471" spans="1:21" x14ac:dyDescent="0.3">
      <c r="C471" s="44" t="s">
        <v>58</v>
      </c>
      <c r="F471" s="45">
        <v>0.62</v>
      </c>
      <c r="G471" s="45">
        <v>0.18</v>
      </c>
      <c r="H471" s="45">
        <v>2.4500000000000001E-2</v>
      </c>
      <c r="I471" s="45">
        <v>0.35</v>
      </c>
    </row>
    <row r="472" spans="1:21" x14ac:dyDescent="0.3">
      <c r="C472" s="44" t="s">
        <v>59</v>
      </c>
      <c r="F472" s="45">
        <v>0.65</v>
      </c>
      <c r="G472" s="45">
        <v>0.21</v>
      </c>
      <c r="H472" s="45">
        <v>0.1</v>
      </c>
      <c r="I472" s="45">
        <v>0.38</v>
      </c>
    </row>
    <row r="475" spans="1:21" s="80" customFormat="1" ht="18" x14ac:dyDescent="0.3">
      <c r="A475" s="79" t="s">
        <v>309</v>
      </c>
      <c r="D475" s="81"/>
      <c r="E475" s="81"/>
      <c r="K475" s="82"/>
      <c r="L475" s="81"/>
      <c r="M475" s="81"/>
    </row>
    <row r="476" spans="1:21" s="78" customFormat="1" x14ac:dyDescent="0.3">
      <c r="A476" s="51"/>
      <c r="B476" s="51" t="s">
        <v>65</v>
      </c>
      <c r="C476" s="51"/>
      <c r="D476" s="30" t="s">
        <v>308</v>
      </c>
      <c r="E476" s="55"/>
      <c r="G476" s="51"/>
      <c r="H476" s="51"/>
      <c r="I476" s="51"/>
      <c r="J476" s="51"/>
      <c r="K476" s="59"/>
      <c r="L476" s="55"/>
      <c r="M476" s="55"/>
      <c r="N476" s="51"/>
      <c r="O476" s="51"/>
      <c r="P476" s="51"/>
      <c r="Q476" s="51"/>
      <c r="R476" s="51"/>
      <c r="S476" s="51"/>
      <c r="T476" s="51"/>
      <c r="U476" s="51"/>
    </row>
    <row r="477" spans="1:21" s="78" customFormat="1" x14ac:dyDescent="0.3">
      <c r="A477" s="51"/>
      <c r="B477" s="51"/>
      <c r="C477" s="51"/>
      <c r="D477" s="30"/>
      <c r="E477" s="55"/>
      <c r="G477" s="51"/>
      <c r="H477" s="51"/>
      <c r="I477" s="51"/>
      <c r="J477" s="51"/>
      <c r="K477" s="59"/>
      <c r="L477" s="55"/>
      <c r="M477" s="55"/>
      <c r="N477" s="51"/>
      <c r="O477" s="51"/>
      <c r="P477" s="51"/>
      <c r="Q477" s="51"/>
      <c r="R477" s="51"/>
      <c r="S477" s="51"/>
      <c r="T477" s="51"/>
      <c r="U477" s="51"/>
    </row>
    <row r="478" spans="1:21" ht="18" customHeight="1" thickBot="1" x14ac:dyDescent="0.35">
      <c r="B478" s="66" t="s">
        <v>310</v>
      </c>
      <c r="F478" s="67" t="s">
        <v>79</v>
      </c>
      <c r="K478" s="87" t="s">
        <v>325</v>
      </c>
      <c r="L478" s="67" t="s">
        <v>264</v>
      </c>
      <c r="M478" s="67">
        <v>0.9</v>
      </c>
    </row>
    <row r="479" spans="1:21" x14ac:dyDescent="0.3">
      <c r="B479" s="68" t="s">
        <v>9</v>
      </c>
      <c r="C479" s="44" t="s">
        <v>10</v>
      </c>
      <c r="D479" s="68" t="s">
        <v>11</v>
      </c>
      <c r="E479" s="68" t="s">
        <v>1</v>
      </c>
      <c r="F479" s="69" t="s">
        <v>81</v>
      </c>
      <c r="G479" s="70" t="s">
        <v>82</v>
      </c>
      <c r="H479" s="69" t="s">
        <v>83</v>
      </c>
      <c r="I479" s="70" t="s">
        <v>84</v>
      </c>
      <c r="J479" s="70" t="s">
        <v>80</v>
      </c>
      <c r="K479" s="86" t="s">
        <v>87</v>
      </c>
      <c r="L479" s="68" t="s">
        <v>11</v>
      </c>
      <c r="M479" s="68" t="s">
        <v>1</v>
      </c>
      <c r="N479" s="114" t="s">
        <v>326</v>
      </c>
      <c r="O479" s="115"/>
      <c r="P479" s="115"/>
      <c r="Q479" s="115"/>
      <c r="R479" s="116"/>
    </row>
    <row r="480" spans="1:21" x14ac:dyDescent="0.3">
      <c r="B480" s="55">
        <v>1</v>
      </c>
      <c r="C480" s="51" t="s">
        <v>39</v>
      </c>
      <c r="D480" s="55">
        <v>200</v>
      </c>
      <c r="E480" s="55" t="s">
        <v>1</v>
      </c>
      <c r="F480" s="61">
        <f>$D480*VLOOKUP($C480,Eisbilanzierung!$A:$F,2,FALSE)</f>
        <v>174</v>
      </c>
      <c r="G480" s="61">
        <f>$D480*VLOOKUP($C480,Eisbilanzierung!$A:$F,3,FALSE)</f>
        <v>9.6</v>
      </c>
      <c r="H480" s="61">
        <f>$D480*VLOOKUP($C480,Eisbilanzierung!$A:$F,4,FALSE)</f>
        <v>7.0000000000000009</v>
      </c>
      <c r="I480" s="61">
        <f>$D480*VLOOKUP($C480,Eisbilanzierung!$A:$F,5,FALSE)</f>
        <v>26</v>
      </c>
      <c r="J480" s="61">
        <f>$D480*VLOOKUP($C480,Eisbilanzierung!$A:$F,6,FALSE)/100</f>
        <v>128</v>
      </c>
      <c r="L480" s="71">
        <f>$M478*D480</f>
        <v>180</v>
      </c>
      <c r="M480" s="71" t="str">
        <f>E480</f>
        <v>g</v>
      </c>
      <c r="N480" s="117"/>
      <c r="O480" s="118"/>
      <c r="P480" s="118"/>
      <c r="Q480" s="118"/>
      <c r="R480" s="119"/>
    </row>
    <row r="481" spans="2:18" x14ac:dyDescent="0.3">
      <c r="B481" s="55">
        <v>3</v>
      </c>
      <c r="C481" s="51" t="s">
        <v>115</v>
      </c>
      <c r="D481" s="55">
        <v>400</v>
      </c>
      <c r="E481" s="55" t="s">
        <v>1</v>
      </c>
      <c r="F481" s="61">
        <f>$D481*VLOOKUP($C481,Eisbilanzierung!$A:$F,2,FALSE)</f>
        <v>256</v>
      </c>
      <c r="G481" s="61">
        <f>$D481*VLOOKUP($C481,Eisbilanzierung!$A:$F,3,FALSE)</f>
        <v>12.8</v>
      </c>
      <c r="H481" s="61">
        <f>$D481*VLOOKUP($C481,Eisbilanzierung!$A:$F,4,FALSE)</f>
        <v>120</v>
      </c>
      <c r="I481" s="61">
        <f>$D481*VLOOKUP($C481,Eisbilanzierung!$A:$F,5,FALSE)</f>
        <v>144</v>
      </c>
      <c r="J481" s="61">
        <f>$D481*VLOOKUP($C481,Eisbilanzierung!$A:$F,6,FALSE)/100</f>
        <v>1152</v>
      </c>
      <c r="L481" s="71">
        <f>$M478*D481</f>
        <v>360</v>
      </c>
      <c r="M481" s="71" t="str">
        <f t="shared" ref="M481:M484" si="44">E481</f>
        <v>g</v>
      </c>
      <c r="N481" s="117"/>
      <c r="O481" s="118"/>
      <c r="P481" s="118"/>
      <c r="Q481" s="118"/>
      <c r="R481" s="119"/>
    </row>
    <row r="482" spans="2:18" x14ac:dyDescent="0.3">
      <c r="B482" s="55">
        <v>5</v>
      </c>
      <c r="C482" s="51" t="s">
        <v>70</v>
      </c>
      <c r="D482" s="71">
        <v>180</v>
      </c>
      <c r="E482" s="55" t="s">
        <v>1</v>
      </c>
      <c r="F482" s="61">
        <f>$D482*VLOOKUP($C482,Eisbilanzierung!$A:$F,2,FALSE)</f>
        <v>0</v>
      </c>
      <c r="G482" s="61">
        <f>$D482*VLOOKUP($C482,Eisbilanzierung!$A:$F,3,FALSE)</f>
        <v>180</v>
      </c>
      <c r="H482" s="61">
        <f>$D482*VLOOKUP($C482,Eisbilanzierung!$A:$F,4,FALSE)</f>
        <v>0</v>
      </c>
      <c r="I482" s="61">
        <f>$D482*VLOOKUP($C482,Eisbilanzierung!$A:$F,5,FALSE)</f>
        <v>180</v>
      </c>
      <c r="J482" s="61">
        <f>$D482*VLOOKUP($C482,Eisbilanzierung!$A:$F,6,FALSE)/100</f>
        <v>729</v>
      </c>
      <c r="L482" s="71">
        <f>$M478*D482</f>
        <v>162</v>
      </c>
      <c r="M482" s="71" t="str">
        <f t="shared" si="44"/>
        <v>g</v>
      </c>
      <c r="N482" s="117"/>
      <c r="O482" s="118"/>
      <c r="P482" s="118"/>
      <c r="Q482" s="118"/>
      <c r="R482" s="119"/>
    </row>
    <row r="483" spans="2:18" x14ac:dyDescent="0.3">
      <c r="B483" s="55">
        <v>6</v>
      </c>
      <c r="C483" s="51" t="s">
        <v>22</v>
      </c>
      <c r="D483" s="71">
        <v>102</v>
      </c>
      <c r="E483" s="55" t="s">
        <v>1</v>
      </c>
      <c r="F483" s="61">
        <f>$D483*VLOOKUP($C483,Eisbilanzierung!$A:$F,2,FALSE)</f>
        <v>51</v>
      </c>
      <c r="G483" s="61">
        <f>$D483*VLOOKUP($C483,Eisbilanzierung!$A:$F,3,FALSE)</f>
        <v>0.30599999999999999</v>
      </c>
      <c r="H483" s="61">
        <f>$D483*VLOOKUP($C483,Eisbilanzierung!$A:$F,4,FALSE)</f>
        <v>32.538000000000004</v>
      </c>
      <c r="I483" s="61">
        <f>$D483*VLOOKUP($C483,Eisbilanzierung!$A:$F,5,FALSE)</f>
        <v>51</v>
      </c>
      <c r="J483" s="61">
        <f>$D483*VLOOKUP($C483,Eisbilanzierung!$A:$F,6,FALSE)/100</f>
        <v>354.96</v>
      </c>
      <c r="L483" s="71">
        <f>$M478*D483</f>
        <v>91.8</v>
      </c>
      <c r="M483" s="71" t="str">
        <f t="shared" si="44"/>
        <v>g</v>
      </c>
      <c r="N483" s="117"/>
      <c r="O483" s="118"/>
      <c r="P483" s="118"/>
      <c r="Q483" s="118"/>
      <c r="R483" s="119"/>
    </row>
    <row r="484" spans="2:18" x14ac:dyDescent="0.3">
      <c r="B484" s="55">
        <v>9</v>
      </c>
      <c r="C484" s="51" t="s">
        <v>24</v>
      </c>
      <c r="D484" s="71">
        <v>0</v>
      </c>
      <c r="E484" s="55" t="s">
        <v>1</v>
      </c>
      <c r="F484" s="61">
        <f>$D484*VLOOKUP($C484,Eisbilanzierung!$A:$F,2,FALSE)</f>
        <v>0</v>
      </c>
      <c r="G484" s="61">
        <f>$D484*VLOOKUP($C484,Eisbilanzierung!$A:$F,3,FALSE)</f>
        <v>0</v>
      </c>
      <c r="H484" s="61">
        <f>$D484*VLOOKUP($C484,Eisbilanzierung!$A:$F,4,FALSE)</f>
        <v>0</v>
      </c>
      <c r="I484" s="61">
        <f>$D484*VLOOKUP($C484,Eisbilanzierung!$A:$F,5,FALSE)</f>
        <v>0</v>
      </c>
      <c r="J484" s="61">
        <f>$D484*VLOOKUP($C484,Eisbilanzierung!$A:$F,6,FALSE)/100</f>
        <v>0</v>
      </c>
      <c r="L484" s="71">
        <f>$M478*D484</f>
        <v>0</v>
      </c>
      <c r="M484" s="71" t="str">
        <f t="shared" si="44"/>
        <v>g</v>
      </c>
      <c r="N484" s="117"/>
      <c r="O484" s="118"/>
      <c r="P484" s="118"/>
      <c r="Q484" s="118"/>
      <c r="R484" s="119"/>
    </row>
    <row r="485" spans="2:18" ht="15" thickBot="1" x14ac:dyDescent="0.35">
      <c r="B485" s="55">
        <v>11</v>
      </c>
      <c r="C485" s="51" t="s">
        <v>119</v>
      </c>
      <c r="D485" s="72">
        <v>5</v>
      </c>
      <c r="E485" s="55" t="s">
        <v>1</v>
      </c>
      <c r="F485" s="61">
        <f>$D485*VLOOKUP($C485,Eisbilanzierung!$A:$F,2,FALSE)</f>
        <v>0.05</v>
      </c>
      <c r="G485" s="61">
        <f>$D485*VLOOKUP($C485,Eisbilanzierung!$A:$F,3,FALSE)</f>
        <v>0</v>
      </c>
      <c r="H485" s="61">
        <f>$D485*VLOOKUP($C485,Eisbilanzierung!$A:$F,4,FALSE)</f>
        <v>0</v>
      </c>
      <c r="I485" s="61">
        <f>$D485*VLOOKUP($C485,Eisbilanzierung!$A:$F,5,FALSE)</f>
        <v>4.95</v>
      </c>
      <c r="J485" s="61">
        <f>$D485*VLOOKUP($C485,Eisbilanzierung!$A:$F,6,FALSE)/100</f>
        <v>0</v>
      </c>
      <c r="K485" s="51"/>
      <c r="L485" s="71">
        <f>$M478*D485</f>
        <v>4.5</v>
      </c>
      <c r="M485" s="71" t="str">
        <f>E484</f>
        <v>g</v>
      </c>
      <c r="N485" s="120"/>
      <c r="O485" s="121"/>
      <c r="P485" s="121"/>
      <c r="Q485" s="121"/>
      <c r="R485" s="122"/>
    </row>
    <row r="486" spans="2:18" x14ac:dyDescent="0.3">
      <c r="B486" s="68"/>
      <c r="C486" s="44" t="s">
        <v>7</v>
      </c>
      <c r="D486" s="73">
        <f>SUM(D480:D485)</f>
        <v>887</v>
      </c>
      <c r="E486" s="68" t="s">
        <v>1</v>
      </c>
      <c r="F486" s="74">
        <f>SUM(F480:F485)</f>
        <v>481.05</v>
      </c>
      <c r="G486" s="74">
        <f>SUM(G480:G485)</f>
        <v>202.70600000000002</v>
      </c>
      <c r="H486" s="74">
        <f>SUM(H480:H485)</f>
        <v>159.53800000000001</v>
      </c>
      <c r="I486" s="74">
        <f>SUM(I480:I485)</f>
        <v>405.95</v>
      </c>
      <c r="J486" s="74">
        <f>SUM(J480:J485)</f>
        <v>2363.96</v>
      </c>
      <c r="K486" s="86"/>
      <c r="L486" s="73">
        <f>SUM(L480:L485)</f>
        <v>798.3</v>
      </c>
      <c r="M486" s="68" t="s">
        <v>1</v>
      </c>
    </row>
    <row r="487" spans="2:18" x14ac:dyDescent="0.3">
      <c r="C487" s="51" t="s">
        <v>113</v>
      </c>
      <c r="F487" s="75">
        <f>F486/$D486</f>
        <v>0.54233370913190526</v>
      </c>
      <c r="G487" s="75">
        <f t="shared" ref="G487:I487" si="45">G486/$D486</f>
        <v>0.22852987598647126</v>
      </c>
      <c r="H487" s="75">
        <f t="shared" si="45"/>
        <v>0.17986245772266066</v>
      </c>
      <c r="I487" s="75">
        <f t="shared" si="45"/>
        <v>0.45766629086809468</v>
      </c>
      <c r="J487" s="76">
        <f>J486/$D486*100</f>
        <v>266.51183765501696</v>
      </c>
      <c r="K487" s="59" t="s">
        <v>222</v>
      </c>
    </row>
    <row r="488" spans="2:18" x14ac:dyDescent="0.3">
      <c r="C488" s="44" t="s">
        <v>58</v>
      </c>
      <c r="F488" s="45">
        <v>0.62</v>
      </c>
      <c r="G488" s="45">
        <v>0.18</v>
      </c>
      <c r="H488" s="45">
        <v>2.4500000000000001E-2</v>
      </c>
      <c r="I488" s="45">
        <v>0.35</v>
      </c>
    </row>
    <row r="489" spans="2:18" x14ac:dyDescent="0.3">
      <c r="C489" s="44" t="s">
        <v>59</v>
      </c>
      <c r="F489" s="45">
        <v>0.65</v>
      </c>
      <c r="G489" s="45">
        <v>0.21</v>
      </c>
      <c r="H489" s="45">
        <v>0.1</v>
      </c>
      <c r="I489" s="45">
        <v>0.38</v>
      </c>
    </row>
    <row r="492" spans="2:18" ht="18" customHeight="1" thickBot="1" x14ac:dyDescent="0.35">
      <c r="B492" s="66" t="s">
        <v>313</v>
      </c>
      <c r="F492" s="67" t="s">
        <v>79</v>
      </c>
      <c r="K492" s="85" t="s">
        <v>181</v>
      </c>
      <c r="L492" s="67" t="s">
        <v>264</v>
      </c>
      <c r="M492" s="67">
        <v>0.9</v>
      </c>
    </row>
    <row r="493" spans="2:18" x14ac:dyDescent="0.3">
      <c r="B493" s="68" t="s">
        <v>9</v>
      </c>
      <c r="C493" s="44" t="s">
        <v>10</v>
      </c>
      <c r="D493" s="68" t="s">
        <v>11</v>
      </c>
      <c r="E493" s="68" t="s">
        <v>1</v>
      </c>
      <c r="F493" s="69" t="s">
        <v>81</v>
      </c>
      <c r="G493" s="70" t="s">
        <v>82</v>
      </c>
      <c r="H493" s="69" t="s">
        <v>83</v>
      </c>
      <c r="I493" s="70" t="s">
        <v>84</v>
      </c>
      <c r="J493" s="70" t="s">
        <v>80</v>
      </c>
      <c r="K493" s="86" t="s">
        <v>87</v>
      </c>
      <c r="L493" s="68" t="s">
        <v>11</v>
      </c>
      <c r="M493" s="68" t="s">
        <v>1</v>
      </c>
      <c r="N493" s="114" t="s">
        <v>312</v>
      </c>
      <c r="O493" s="115"/>
      <c r="P493" s="115"/>
      <c r="Q493" s="115"/>
      <c r="R493" s="116"/>
    </row>
    <row r="494" spans="2:18" x14ac:dyDescent="0.3">
      <c r="B494" s="55">
        <v>1</v>
      </c>
      <c r="C494" s="51" t="s">
        <v>39</v>
      </c>
      <c r="D494" s="55">
        <v>300</v>
      </c>
      <c r="E494" s="55" t="s">
        <v>1</v>
      </c>
      <c r="F494" s="61">
        <f>$D494*VLOOKUP($C494,Eisbilanzierung!$A:$F,2,FALSE)</f>
        <v>261</v>
      </c>
      <c r="G494" s="61">
        <f>$D494*VLOOKUP($C494,Eisbilanzierung!$A:$F,3,FALSE)</f>
        <v>14.4</v>
      </c>
      <c r="H494" s="61">
        <f>$D494*VLOOKUP($C494,Eisbilanzierung!$A:$F,4,FALSE)</f>
        <v>10.500000000000002</v>
      </c>
      <c r="I494" s="61">
        <f>$D494*VLOOKUP($C494,Eisbilanzierung!$A:$F,5,FALSE)</f>
        <v>39</v>
      </c>
      <c r="J494" s="61">
        <f>$D494*VLOOKUP($C494,Eisbilanzierung!$A:$F,6,FALSE)/100</f>
        <v>192</v>
      </c>
      <c r="L494" s="71">
        <f>$M492*D494</f>
        <v>270</v>
      </c>
      <c r="M494" s="71" t="str">
        <f>E494</f>
        <v>g</v>
      </c>
      <c r="N494" s="117"/>
      <c r="O494" s="118"/>
      <c r="P494" s="118"/>
      <c r="Q494" s="118"/>
      <c r="R494" s="119"/>
    </row>
    <row r="495" spans="2:18" x14ac:dyDescent="0.3">
      <c r="B495" s="55">
        <v>3</v>
      </c>
      <c r="C495" s="51" t="s">
        <v>115</v>
      </c>
      <c r="D495" s="55">
        <v>400</v>
      </c>
      <c r="E495" s="55" t="s">
        <v>1</v>
      </c>
      <c r="F495" s="61">
        <f>$D495*VLOOKUP($C495,Eisbilanzierung!$A:$F,2,FALSE)</f>
        <v>256</v>
      </c>
      <c r="G495" s="61">
        <f>$D495*VLOOKUP($C495,Eisbilanzierung!$A:$F,3,FALSE)</f>
        <v>12.8</v>
      </c>
      <c r="H495" s="61">
        <f>$D495*VLOOKUP($C495,Eisbilanzierung!$A:$F,4,FALSE)</f>
        <v>120</v>
      </c>
      <c r="I495" s="61">
        <f>$D495*VLOOKUP($C495,Eisbilanzierung!$A:$F,5,FALSE)</f>
        <v>144</v>
      </c>
      <c r="J495" s="61">
        <f>$D495*VLOOKUP($C495,Eisbilanzierung!$A:$F,6,FALSE)/100</f>
        <v>1152</v>
      </c>
      <c r="L495" s="71">
        <f>$M492*D495</f>
        <v>360</v>
      </c>
      <c r="M495" s="71" t="str">
        <f t="shared" ref="M495:M498" si="46">E495</f>
        <v>g</v>
      </c>
      <c r="N495" s="117"/>
      <c r="O495" s="118"/>
      <c r="P495" s="118"/>
      <c r="Q495" s="118"/>
      <c r="R495" s="119"/>
    </row>
    <row r="496" spans="2:18" x14ac:dyDescent="0.3">
      <c r="B496" s="55">
        <v>5</v>
      </c>
      <c r="C496" s="51" t="s">
        <v>70</v>
      </c>
      <c r="D496" s="71">
        <v>130</v>
      </c>
      <c r="E496" s="55" t="s">
        <v>1</v>
      </c>
      <c r="F496" s="61">
        <f>$D496*VLOOKUP($C496,Eisbilanzierung!$A:$F,2,FALSE)</f>
        <v>0</v>
      </c>
      <c r="G496" s="61">
        <f>$D496*VLOOKUP($C496,Eisbilanzierung!$A:$F,3,FALSE)</f>
        <v>130</v>
      </c>
      <c r="H496" s="61">
        <f>$D496*VLOOKUP($C496,Eisbilanzierung!$A:$F,4,FALSE)</f>
        <v>0</v>
      </c>
      <c r="I496" s="61">
        <f>$D496*VLOOKUP($C496,Eisbilanzierung!$A:$F,5,FALSE)</f>
        <v>130</v>
      </c>
      <c r="J496" s="61">
        <f>$D496*VLOOKUP($C496,Eisbilanzierung!$A:$F,6,FALSE)/100</f>
        <v>526.5</v>
      </c>
      <c r="K496" s="59" t="s">
        <v>311</v>
      </c>
      <c r="L496" s="71">
        <f>$M492*D496</f>
        <v>117</v>
      </c>
      <c r="M496" s="71" t="str">
        <f t="shared" si="46"/>
        <v>g</v>
      </c>
      <c r="N496" s="117"/>
      <c r="O496" s="118"/>
      <c r="P496" s="118"/>
      <c r="Q496" s="118"/>
      <c r="R496" s="119"/>
    </row>
    <row r="497" spans="1:21" x14ac:dyDescent="0.3">
      <c r="B497" s="55">
        <v>6</v>
      </c>
      <c r="C497" s="51" t="s">
        <v>3</v>
      </c>
      <c r="D497" s="71">
        <v>20</v>
      </c>
      <c r="E497" s="55" t="s">
        <v>1</v>
      </c>
      <c r="F497" s="61">
        <f>$D497*VLOOKUP($C497,Eisbilanzierung!$A:$F,2,FALSE)</f>
        <v>0</v>
      </c>
      <c r="G497" s="61">
        <f>$D497*VLOOKUP($C497,Eisbilanzierung!$A:$F,3,FALSE)</f>
        <v>18.3</v>
      </c>
      <c r="H497" s="61">
        <f>$D497*VLOOKUP($C497,Eisbilanzierung!$A:$F,4,FALSE)</f>
        <v>0</v>
      </c>
      <c r="I497" s="61">
        <f>$D497*VLOOKUP($C497,Eisbilanzierung!$A:$F,5,FALSE)</f>
        <v>20</v>
      </c>
      <c r="J497" s="61">
        <f>$D497*VLOOKUP($C497,Eisbilanzierung!$A:$F,6,FALSE)/100</f>
        <v>73.2</v>
      </c>
      <c r="L497" s="71">
        <f>$M492*D497</f>
        <v>18</v>
      </c>
      <c r="M497" s="71" t="str">
        <f t="shared" si="46"/>
        <v>g</v>
      </c>
      <c r="N497" s="117"/>
      <c r="O497" s="118"/>
      <c r="P497" s="118"/>
      <c r="Q497" s="118"/>
      <c r="R497" s="119"/>
    </row>
    <row r="498" spans="1:21" x14ac:dyDescent="0.3">
      <c r="B498" s="55">
        <v>9</v>
      </c>
      <c r="C498" s="51" t="s">
        <v>24</v>
      </c>
      <c r="D498" s="71">
        <v>30</v>
      </c>
      <c r="E498" s="55" t="s">
        <v>1</v>
      </c>
      <c r="F498" s="61">
        <f>$D498*VLOOKUP($C498,Eisbilanzierung!$A:$F,2,FALSE)</f>
        <v>0</v>
      </c>
      <c r="G498" s="61">
        <f>$D498*VLOOKUP($C498,Eisbilanzierung!$A:$F,3,FALSE)</f>
        <v>27.450000000000003</v>
      </c>
      <c r="H498" s="61">
        <f>$D498*VLOOKUP($C498,Eisbilanzierung!$A:$F,4,FALSE)</f>
        <v>0</v>
      </c>
      <c r="I498" s="61">
        <f>$D498*VLOOKUP($C498,Eisbilanzierung!$A:$F,5,FALSE)</f>
        <v>30</v>
      </c>
      <c r="J498" s="61">
        <f>$D498*VLOOKUP($C498,Eisbilanzierung!$A:$F,6,FALSE)/100</f>
        <v>109.8</v>
      </c>
      <c r="L498" s="71">
        <f>$M492*D498</f>
        <v>27</v>
      </c>
      <c r="M498" s="71" t="str">
        <f t="shared" si="46"/>
        <v>g</v>
      </c>
      <c r="N498" s="117"/>
      <c r="O498" s="118"/>
      <c r="P498" s="118"/>
      <c r="Q498" s="118"/>
      <c r="R498" s="119"/>
    </row>
    <row r="499" spans="1:21" ht="15" thickBot="1" x14ac:dyDescent="0.35">
      <c r="B499" s="55">
        <v>11</v>
      </c>
      <c r="C499" s="51" t="s">
        <v>119</v>
      </c>
      <c r="D499" s="72">
        <v>5</v>
      </c>
      <c r="E499" s="55" t="s">
        <v>1</v>
      </c>
      <c r="F499" s="61">
        <f>$D499*VLOOKUP($C499,Eisbilanzierung!$A:$F,2,FALSE)</f>
        <v>0.05</v>
      </c>
      <c r="G499" s="61">
        <f>$D499*VLOOKUP($C499,Eisbilanzierung!$A:$F,3,FALSE)</f>
        <v>0</v>
      </c>
      <c r="H499" s="61">
        <f>$D499*VLOOKUP($C499,Eisbilanzierung!$A:$F,4,FALSE)</f>
        <v>0</v>
      </c>
      <c r="I499" s="61">
        <f>$D499*VLOOKUP($C499,Eisbilanzierung!$A:$F,5,FALSE)</f>
        <v>4.95</v>
      </c>
      <c r="J499" s="61">
        <f>$D499*VLOOKUP($C499,Eisbilanzierung!$A:$F,6,FALSE)/100</f>
        <v>0</v>
      </c>
      <c r="K499" s="51"/>
      <c r="L499" s="71">
        <f>$M492*D499</f>
        <v>4.5</v>
      </c>
      <c r="M499" s="71" t="str">
        <f>E498</f>
        <v>g</v>
      </c>
      <c r="N499" s="120"/>
      <c r="O499" s="121"/>
      <c r="P499" s="121"/>
      <c r="Q499" s="121"/>
      <c r="R499" s="122"/>
    </row>
    <row r="500" spans="1:21" x14ac:dyDescent="0.3">
      <c r="B500" s="68"/>
      <c r="C500" s="44" t="s">
        <v>7</v>
      </c>
      <c r="D500" s="73">
        <f>SUM(D494:D499)</f>
        <v>885</v>
      </c>
      <c r="E500" s="68" t="s">
        <v>1</v>
      </c>
      <c r="F500" s="74">
        <f>SUM(F494:F499)</f>
        <v>517.04999999999995</v>
      </c>
      <c r="G500" s="74">
        <f>SUM(G494:G499)</f>
        <v>202.95</v>
      </c>
      <c r="H500" s="74">
        <f>SUM(H494:H499)</f>
        <v>130.5</v>
      </c>
      <c r="I500" s="74">
        <f>SUM(I494:I499)</f>
        <v>367.95</v>
      </c>
      <c r="J500" s="74">
        <f>SUM(J494:J499)</f>
        <v>2053.5</v>
      </c>
      <c r="K500" s="86"/>
      <c r="L500" s="73">
        <f>SUM(L494:L499)</f>
        <v>796.5</v>
      </c>
      <c r="M500" s="68" t="s">
        <v>1</v>
      </c>
    </row>
    <row r="501" spans="1:21" x14ac:dyDescent="0.3">
      <c r="C501" s="51" t="s">
        <v>113</v>
      </c>
      <c r="F501" s="75">
        <f>F500/$D500</f>
        <v>0.58423728813559317</v>
      </c>
      <c r="G501" s="75">
        <f t="shared" ref="G501:I501" si="47">G500/$D500</f>
        <v>0.22932203389830508</v>
      </c>
      <c r="H501" s="75">
        <f t="shared" si="47"/>
        <v>0.14745762711864407</v>
      </c>
      <c r="I501" s="75">
        <f t="shared" si="47"/>
        <v>0.41576271186440678</v>
      </c>
      <c r="J501" s="76">
        <f>J500/$D500*100</f>
        <v>232.03389830508473</v>
      </c>
      <c r="K501" s="59" t="s">
        <v>222</v>
      </c>
    </row>
    <row r="502" spans="1:21" x14ac:dyDescent="0.3">
      <c r="C502" s="44" t="s">
        <v>58</v>
      </c>
      <c r="F502" s="45">
        <v>0.62</v>
      </c>
      <c r="G502" s="45">
        <v>0.18</v>
      </c>
      <c r="H502" s="45">
        <v>2.4500000000000001E-2</v>
      </c>
      <c r="I502" s="45">
        <v>0.35</v>
      </c>
    </row>
    <row r="503" spans="1:21" x14ac:dyDescent="0.3">
      <c r="C503" s="44" t="s">
        <v>59</v>
      </c>
      <c r="F503" s="45">
        <v>0.65</v>
      </c>
      <c r="G503" s="45">
        <v>0.21</v>
      </c>
      <c r="H503" s="45">
        <v>0.1</v>
      </c>
      <c r="I503" s="45">
        <v>0.38</v>
      </c>
    </row>
    <row r="506" spans="1:21" s="80" customFormat="1" ht="18" x14ac:dyDescent="0.3">
      <c r="A506" s="79" t="s">
        <v>316</v>
      </c>
      <c r="D506" s="81"/>
      <c r="E506" s="81"/>
      <c r="K506" s="82"/>
      <c r="L506" s="81"/>
      <c r="M506" s="81"/>
    </row>
    <row r="507" spans="1:21" s="78" customFormat="1" x14ac:dyDescent="0.3">
      <c r="A507" s="51"/>
      <c r="B507" s="51"/>
      <c r="C507" s="51"/>
      <c r="D507" s="55"/>
      <c r="E507" s="55"/>
      <c r="G507" s="51"/>
      <c r="H507" s="51"/>
      <c r="I507" s="51"/>
      <c r="J507" s="51"/>
      <c r="K507" s="59"/>
      <c r="L507" s="55"/>
      <c r="M507" s="55"/>
      <c r="N507" s="51"/>
      <c r="O507" s="51"/>
      <c r="P507" s="51"/>
      <c r="Q507" s="51"/>
      <c r="R507" s="51"/>
      <c r="S507" s="51"/>
      <c r="T507" s="51"/>
      <c r="U507" s="51"/>
    </row>
    <row r="508" spans="1:21" ht="18.600000000000001" thickBot="1" x14ac:dyDescent="0.35">
      <c r="B508" s="66" t="s">
        <v>316</v>
      </c>
      <c r="F508" s="67" t="s">
        <v>79</v>
      </c>
      <c r="K508" s="87" t="s">
        <v>325</v>
      </c>
      <c r="L508" s="67" t="s">
        <v>264</v>
      </c>
      <c r="M508" s="67">
        <v>0.9</v>
      </c>
    </row>
    <row r="509" spans="1:21" x14ac:dyDescent="0.3">
      <c r="B509" s="68" t="s">
        <v>9</v>
      </c>
      <c r="C509" s="44" t="s">
        <v>10</v>
      </c>
      <c r="D509" s="68" t="s">
        <v>11</v>
      </c>
      <c r="E509" s="68" t="s">
        <v>1</v>
      </c>
      <c r="F509" s="69" t="s">
        <v>81</v>
      </c>
      <c r="G509" s="70" t="s">
        <v>82</v>
      </c>
      <c r="H509" s="69" t="s">
        <v>83</v>
      </c>
      <c r="I509" s="70" t="s">
        <v>84</v>
      </c>
      <c r="J509" s="70" t="s">
        <v>80</v>
      </c>
      <c r="K509" s="86" t="s">
        <v>87</v>
      </c>
      <c r="L509" s="68" t="s">
        <v>11</v>
      </c>
      <c r="M509" s="68" t="s">
        <v>1</v>
      </c>
      <c r="N509" s="114" t="s">
        <v>326</v>
      </c>
      <c r="O509" s="115"/>
      <c r="P509" s="115"/>
      <c r="Q509" s="115"/>
      <c r="R509" s="116"/>
    </row>
    <row r="510" spans="1:21" x14ac:dyDescent="0.3">
      <c r="B510" s="55">
        <v>1</v>
      </c>
      <c r="C510" s="51" t="s">
        <v>39</v>
      </c>
      <c r="D510" s="55">
        <v>220</v>
      </c>
      <c r="E510" s="55" t="s">
        <v>1</v>
      </c>
      <c r="F510" s="61">
        <f>$D510*VLOOKUP($C510,Eisbilanzierung!$A:$F,2,FALSE)</f>
        <v>191.4</v>
      </c>
      <c r="G510" s="61">
        <f>$D510*VLOOKUP($C510,Eisbilanzierung!$A:$F,3,FALSE)</f>
        <v>10.56</v>
      </c>
      <c r="H510" s="61">
        <f>$D510*VLOOKUP($C510,Eisbilanzierung!$A:$F,4,FALSE)</f>
        <v>7.7000000000000011</v>
      </c>
      <c r="I510" s="61">
        <f>$D510*VLOOKUP($C510,Eisbilanzierung!$A:$F,5,FALSE)</f>
        <v>28.6</v>
      </c>
      <c r="J510" s="61">
        <f>$D510*VLOOKUP($C510,Eisbilanzierung!$A:$F,6,FALSE)/100</f>
        <v>140.80000000000001</v>
      </c>
      <c r="L510" s="71">
        <f>$M508*D510</f>
        <v>198</v>
      </c>
      <c r="M510" s="71" t="str">
        <f>E510</f>
        <v>g</v>
      </c>
      <c r="N510" s="117"/>
      <c r="O510" s="118"/>
      <c r="P510" s="118"/>
      <c r="Q510" s="118"/>
      <c r="R510" s="119"/>
    </row>
    <row r="511" spans="1:21" x14ac:dyDescent="0.3">
      <c r="B511" s="55">
        <v>2</v>
      </c>
      <c r="C511" s="51" t="s">
        <v>115</v>
      </c>
      <c r="D511" s="55">
        <v>250</v>
      </c>
      <c r="E511" s="55" t="s">
        <v>1</v>
      </c>
      <c r="F511" s="61">
        <f>$D511*VLOOKUP($C511,Eisbilanzierung!$A:$F,2,FALSE)</f>
        <v>160</v>
      </c>
      <c r="G511" s="61">
        <f>$D511*VLOOKUP($C511,Eisbilanzierung!$A:$F,3,FALSE)</f>
        <v>8</v>
      </c>
      <c r="H511" s="61">
        <f>$D511*VLOOKUP($C511,Eisbilanzierung!$A:$F,4,FALSE)</f>
        <v>75</v>
      </c>
      <c r="I511" s="61">
        <f>$D511*VLOOKUP($C511,Eisbilanzierung!$A:$F,5,FALSE)</f>
        <v>90</v>
      </c>
      <c r="J511" s="61">
        <f>$D511*VLOOKUP($C511,Eisbilanzierung!$A:$F,6,FALSE)/100</f>
        <v>720</v>
      </c>
      <c r="L511" s="71">
        <f>$M508*D511</f>
        <v>225</v>
      </c>
      <c r="M511" s="71" t="str">
        <f t="shared" ref="M511:M514" si="48">E511</f>
        <v>g</v>
      </c>
      <c r="N511" s="117"/>
      <c r="O511" s="118"/>
      <c r="P511" s="118"/>
      <c r="Q511" s="118"/>
      <c r="R511" s="119"/>
    </row>
    <row r="512" spans="1:21" x14ac:dyDescent="0.3">
      <c r="B512" s="55">
        <v>3</v>
      </c>
      <c r="C512" s="51" t="s">
        <v>319</v>
      </c>
      <c r="D512" s="55">
        <v>250</v>
      </c>
      <c r="E512" s="55" t="s">
        <v>1</v>
      </c>
      <c r="F512" s="61">
        <f>$D512*VLOOKUP($C512,Eisbilanzierung!$A:$F,2,FALSE)</f>
        <v>179.5</v>
      </c>
      <c r="G512" s="61">
        <f>$D512*VLOOKUP($C512,Eisbilanzierung!$A:$F,3,FALSE)</f>
        <v>0.75</v>
      </c>
      <c r="H512" s="61">
        <f>$D512*VLOOKUP($C512,Eisbilanzierung!$A:$F,4,FALSE)</f>
        <v>37.5</v>
      </c>
      <c r="I512" s="61">
        <f>$D512*VLOOKUP($C512,Eisbilanzierung!$A:$F,5,FALSE)</f>
        <v>70.5</v>
      </c>
      <c r="J512" s="61">
        <f>$D512*VLOOKUP($C512,Eisbilanzierung!$A:$F,6,FALSE)/100</f>
        <v>435</v>
      </c>
      <c r="L512" s="71">
        <f>$M508*D512</f>
        <v>225</v>
      </c>
      <c r="M512" s="71" t="str">
        <f t="shared" si="48"/>
        <v>g</v>
      </c>
      <c r="N512" s="117"/>
      <c r="O512" s="118"/>
      <c r="P512" s="118"/>
      <c r="Q512" s="118"/>
      <c r="R512" s="119"/>
    </row>
    <row r="513" spans="2:18" x14ac:dyDescent="0.3">
      <c r="B513" s="55">
        <v>5</v>
      </c>
      <c r="C513" s="51" t="s">
        <v>70</v>
      </c>
      <c r="D513" s="71">
        <v>70</v>
      </c>
      <c r="E513" s="55" t="s">
        <v>1</v>
      </c>
      <c r="F513" s="61">
        <f>$D513*VLOOKUP($C513,Eisbilanzierung!$A:$F,2,FALSE)</f>
        <v>0</v>
      </c>
      <c r="G513" s="61">
        <f>$D513*VLOOKUP($C513,Eisbilanzierung!$A:$F,3,FALSE)</f>
        <v>70</v>
      </c>
      <c r="H513" s="61">
        <f>$D513*VLOOKUP($C513,Eisbilanzierung!$A:$F,4,FALSE)</f>
        <v>0</v>
      </c>
      <c r="I513" s="61">
        <f>$D513*VLOOKUP($C513,Eisbilanzierung!$A:$F,5,FALSE)</f>
        <v>70</v>
      </c>
      <c r="J513" s="61">
        <f>$D513*VLOOKUP($C513,Eisbilanzierung!$A:$F,6,FALSE)/100</f>
        <v>283.5</v>
      </c>
      <c r="L513" s="71">
        <f>$M508*D513</f>
        <v>63</v>
      </c>
      <c r="M513" s="71" t="str">
        <f t="shared" si="48"/>
        <v>g</v>
      </c>
      <c r="N513" s="117"/>
      <c r="O513" s="118"/>
      <c r="P513" s="118"/>
      <c r="Q513" s="118"/>
      <c r="R513" s="119"/>
    </row>
    <row r="514" spans="2:18" x14ac:dyDescent="0.3">
      <c r="B514" s="55">
        <v>8</v>
      </c>
      <c r="C514" s="51" t="s">
        <v>22</v>
      </c>
      <c r="D514" s="71">
        <v>51</v>
      </c>
      <c r="E514" s="55" t="s">
        <v>1</v>
      </c>
      <c r="F514" s="61">
        <f>$D514*VLOOKUP($C514,Eisbilanzierung!$A:$F,2,FALSE)</f>
        <v>25.5</v>
      </c>
      <c r="G514" s="61">
        <f>$D514*VLOOKUP($C514,Eisbilanzierung!$A:$F,3,FALSE)</f>
        <v>0.153</v>
      </c>
      <c r="H514" s="61">
        <f>$D514*VLOOKUP($C514,Eisbilanzierung!$A:$F,4,FALSE)</f>
        <v>16.269000000000002</v>
      </c>
      <c r="I514" s="61">
        <f>$D514*VLOOKUP($C514,Eisbilanzierung!$A:$F,5,FALSE)</f>
        <v>25.5</v>
      </c>
      <c r="J514" s="61">
        <f>$D514*VLOOKUP($C514,Eisbilanzierung!$A:$F,6,FALSE)/100</f>
        <v>177.48</v>
      </c>
      <c r="L514" s="71">
        <f>$M508*D514</f>
        <v>45.9</v>
      </c>
      <c r="M514" s="71" t="str">
        <f t="shared" si="48"/>
        <v>g</v>
      </c>
      <c r="N514" s="117"/>
      <c r="O514" s="118"/>
      <c r="P514" s="118"/>
      <c r="Q514" s="118"/>
      <c r="R514" s="119"/>
    </row>
    <row r="515" spans="2:18" x14ac:dyDescent="0.3">
      <c r="B515" s="55">
        <v>9</v>
      </c>
      <c r="C515" s="51" t="s">
        <v>86</v>
      </c>
      <c r="D515" s="71">
        <v>140</v>
      </c>
      <c r="E515" s="55" t="s">
        <v>1</v>
      </c>
      <c r="F515" s="61">
        <f>$D515*VLOOKUP($C515,Eisbilanzierung!$A:$F,2,FALSE)</f>
        <v>126</v>
      </c>
      <c r="G515" s="61">
        <f>$D515*VLOOKUP($C515,Eisbilanzierung!$A:$F,3,FALSE)</f>
        <v>4.9000000000000004</v>
      </c>
      <c r="H515" s="61">
        <f>$D515*VLOOKUP($C515,Eisbilanzierung!$A:$F,4,FALSE)</f>
        <v>0.70000000000000007</v>
      </c>
      <c r="I515" s="61">
        <f>$D515*VLOOKUP($C515,Eisbilanzierung!$A:$F,5,FALSE)</f>
        <v>13.999999999999996</v>
      </c>
      <c r="J515" s="61">
        <f>$D515*VLOOKUP($C515,Eisbilanzierung!$A:$F,6,FALSE)/100</f>
        <v>51.8</v>
      </c>
      <c r="K515" s="59" t="s">
        <v>318</v>
      </c>
      <c r="L515" s="71">
        <f>$M508*D515</f>
        <v>126</v>
      </c>
      <c r="M515" s="71" t="e">
        <f>#REF!</f>
        <v>#REF!</v>
      </c>
      <c r="N515" s="117"/>
      <c r="O515" s="118"/>
      <c r="P515" s="118"/>
      <c r="Q515" s="118"/>
      <c r="R515" s="119"/>
    </row>
    <row r="516" spans="2:18" x14ac:dyDescent="0.3">
      <c r="B516" s="55">
        <v>10</v>
      </c>
      <c r="C516" s="51" t="s">
        <v>116</v>
      </c>
      <c r="D516" s="71"/>
      <c r="E516" s="55" t="s">
        <v>1</v>
      </c>
      <c r="F516" s="61">
        <f>$D516*VLOOKUP($C516,Eisbilanzierung!$A:$F,2,FALSE)</f>
        <v>0</v>
      </c>
      <c r="G516" s="61">
        <f>$D516*VLOOKUP($C516,Eisbilanzierung!$A:$F,3,FALSE)</f>
        <v>0</v>
      </c>
      <c r="H516" s="61">
        <f>$D516*VLOOKUP($C516,Eisbilanzierung!$A:$F,4,FALSE)</f>
        <v>0</v>
      </c>
      <c r="I516" s="61">
        <f>$D516*VLOOKUP($C516,Eisbilanzierung!$A:$F,5,FALSE)</f>
        <v>0</v>
      </c>
      <c r="J516" s="61">
        <f>$D516*VLOOKUP($C516,Eisbilanzierung!$A:$F,6,FALSE)/100</f>
        <v>0</v>
      </c>
      <c r="K516" s="59" t="s">
        <v>317</v>
      </c>
      <c r="L516" s="71">
        <f>$M508*D516</f>
        <v>0</v>
      </c>
      <c r="M516" s="71" t="str">
        <f>E514</f>
        <v>g</v>
      </c>
      <c r="N516" s="117"/>
      <c r="O516" s="118"/>
      <c r="P516" s="118"/>
      <c r="Q516" s="118"/>
      <c r="R516" s="119"/>
    </row>
    <row r="517" spans="2:18" x14ac:dyDescent="0.3">
      <c r="B517" s="68"/>
      <c r="C517" s="44" t="s">
        <v>7</v>
      </c>
      <c r="D517" s="73">
        <f>SUM(D510:D516)</f>
        <v>981</v>
      </c>
      <c r="E517" s="68" t="s">
        <v>1</v>
      </c>
      <c r="F517" s="74">
        <f>SUM(F510:F516)</f>
        <v>682.4</v>
      </c>
      <c r="G517" s="74">
        <f>SUM(G510:G516)</f>
        <v>94.363000000000014</v>
      </c>
      <c r="H517" s="74">
        <f>SUM(H510:H516)</f>
        <v>137.16899999999998</v>
      </c>
      <c r="I517" s="74">
        <f>SUM(I510:I516)</f>
        <v>298.60000000000002</v>
      </c>
      <c r="J517" s="74">
        <f>SUM(J510:J516)</f>
        <v>1808.58</v>
      </c>
      <c r="K517" s="86"/>
      <c r="L517" s="73">
        <f>SUM(L510:L516)</f>
        <v>882.9</v>
      </c>
      <c r="M517" s="68" t="s">
        <v>1</v>
      </c>
    </row>
    <row r="518" spans="2:18" x14ac:dyDescent="0.3">
      <c r="C518" s="51" t="s">
        <v>113</v>
      </c>
      <c r="F518" s="75">
        <f>F517/$D517</f>
        <v>0.69561671763506627</v>
      </c>
      <c r="G518" s="75">
        <f t="shared" ref="G518:I518" si="49">G517/$D517</f>
        <v>9.6190621814475033E-2</v>
      </c>
      <c r="H518" s="75">
        <f t="shared" si="49"/>
        <v>0.13982568807339449</v>
      </c>
      <c r="I518" s="75">
        <f t="shared" si="49"/>
        <v>0.30438328236493378</v>
      </c>
      <c r="J518" s="76">
        <f>J517/$D517*100</f>
        <v>184.36085626911313</v>
      </c>
      <c r="K518" s="59" t="s">
        <v>222</v>
      </c>
    </row>
    <row r="519" spans="2:18" x14ac:dyDescent="0.3">
      <c r="C519" s="44" t="s">
        <v>58</v>
      </c>
      <c r="F519" s="45">
        <v>0.62</v>
      </c>
      <c r="G519" s="45">
        <v>0.18</v>
      </c>
      <c r="H519" s="45">
        <v>2.4500000000000001E-2</v>
      </c>
      <c r="I519" s="45">
        <v>0.35</v>
      </c>
    </row>
    <row r="520" spans="2:18" x14ac:dyDescent="0.3">
      <c r="C520" s="44" t="s">
        <v>59</v>
      </c>
      <c r="F520" s="45">
        <v>0.65</v>
      </c>
      <c r="G520" s="45">
        <v>0.21</v>
      </c>
      <c r="H520" s="45">
        <v>0.1</v>
      </c>
      <c r="I520" s="45">
        <v>0.38</v>
      </c>
    </row>
    <row r="521" spans="2:18" x14ac:dyDescent="0.3">
      <c r="B521" s="51"/>
    </row>
    <row r="522" spans="2:18" ht="18.600000000000001" thickBot="1" x14ac:dyDescent="0.35">
      <c r="B522" s="66" t="s">
        <v>316</v>
      </c>
      <c r="F522" s="67" t="s">
        <v>79</v>
      </c>
      <c r="K522" s="85" t="s">
        <v>306</v>
      </c>
      <c r="L522" s="67" t="s">
        <v>264</v>
      </c>
      <c r="M522" s="67">
        <v>1.3</v>
      </c>
    </row>
    <row r="523" spans="2:18" x14ac:dyDescent="0.3">
      <c r="B523" s="68" t="s">
        <v>9</v>
      </c>
      <c r="C523" s="44" t="s">
        <v>10</v>
      </c>
      <c r="D523" s="68" t="s">
        <v>11</v>
      </c>
      <c r="E523" s="68" t="s">
        <v>1</v>
      </c>
      <c r="F523" s="69" t="s">
        <v>81</v>
      </c>
      <c r="G523" s="70" t="s">
        <v>82</v>
      </c>
      <c r="H523" s="69" t="s">
        <v>83</v>
      </c>
      <c r="I523" s="70" t="s">
        <v>84</v>
      </c>
      <c r="J523" s="70" t="s">
        <v>80</v>
      </c>
      <c r="K523" s="86" t="s">
        <v>87</v>
      </c>
      <c r="L523" s="68" t="s">
        <v>11</v>
      </c>
      <c r="M523" s="68" t="s">
        <v>1</v>
      </c>
      <c r="N523" s="114" t="s">
        <v>324</v>
      </c>
      <c r="O523" s="115"/>
      <c r="P523" s="115"/>
      <c r="Q523" s="115"/>
      <c r="R523" s="116"/>
    </row>
    <row r="524" spans="2:18" x14ac:dyDescent="0.3">
      <c r="B524" s="55">
        <v>1</v>
      </c>
      <c r="C524" s="51" t="s">
        <v>39</v>
      </c>
      <c r="D524" s="55">
        <v>200</v>
      </c>
      <c r="E524" s="55" t="s">
        <v>1</v>
      </c>
      <c r="F524" s="61">
        <f>$D524*VLOOKUP($C524,Eisbilanzierung!$A:$F,2,FALSE)</f>
        <v>174</v>
      </c>
      <c r="G524" s="61">
        <f>$D524*VLOOKUP($C524,Eisbilanzierung!$A:$F,3,FALSE)</f>
        <v>9.6</v>
      </c>
      <c r="H524" s="61">
        <f>$D524*VLOOKUP($C524,Eisbilanzierung!$A:$F,4,FALSE)</f>
        <v>7.0000000000000009</v>
      </c>
      <c r="I524" s="61">
        <f>$D524*VLOOKUP($C524,Eisbilanzierung!$A:$F,5,FALSE)</f>
        <v>26</v>
      </c>
      <c r="J524" s="61">
        <f>$D524*VLOOKUP($C524,Eisbilanzierung!$A:$F,6,FALSE)/100</f>
        <v>128</v>
      </c>
      <c r="L524" s="71">
        <f>$M522*D524</f>
        <v>260</v>
      </c>
      <c r="M524" s="71" t="str">
        <f>E524</f>
        <v>g</v>
      </c>
      <c r="N524" s="117"/>
      <c r="O524" s="118"/>
      <c r="P524" s="118"/>
      <c r="Q524" s="118"/>
      <c r="R524" s="119"/>
    </row>
    <row r="525" spans="2:18" x14ac:dyDescent="0.3">
      <c r="B525" s="55">
        <v>2</v>
      </c>
      <c r="C525" s="51" t="s">
        <v>115</v>
      </c>
      <c r="D525" s="55">
        <v>250</v>
      </c>
      <c r="E525" s="55" t="s">
        <v>1</v>
      </c>
      <c r="F525" s="61">
        <f>$D525*VLOOKUP($C525,Eisbilanzierung!$A:$F,2,FALSE)</f>
        <v>160</v>
      </c>
      <c r="G525" s="61">
        <f>$D525*VLOOKUP($C525,Eisbilanzierung!$A:$F,3,FALSE)</f>
        <v>8</v>
      </c>
      <c r="H525" s="61">
        <f>$D525*VLOOKUP($C525,Eisbilanzierung!$A:$F,4,FALSE)</f>
        <v>75</v>
      </c>
      <c r="I525" s="61">
        <f>$D525*VLOOKUP($C525,Eisbilanzierung!$A:$F,5,FALSE)</f>
        <v>90</v>
      </c>
      <c r="J525" s="61">
        <f>$D525*VLOOKUP($C525,Eisbilanzierung!$A:$F,6,FALSE)/100</f>
        <v>720</v>
      </c>
      <c r="L525" s="71">
        <f>$M522*D525</f>
        <v>325</v>
      </c>
      <c r="M525" s="71" t="str">
        <f t="shared" ref="M525:M532" si="50">E525</f>
        <v>g</v>
      </c>
      <c r="N525" s="117"/>
      <c r="O525" s="118"/>
      <c r="P525" s="118"/>
      <c r="Q525" s="118"/>
      <c r="R525" s="119"/>
    </row>
    <row r="526" spans="2:18" x14ac:dyDescent="0.3">
      <c r="B526" s="55">
        <v>3</v>
      </c>
      <c r="C526" s="51" t="s">
        <v>322</v>
      </c>
      <c r="D526" s="55">
        <v>250</v>
      </c>
      <c r="E526" s="55" t="s">
        <v>1</v>
      </c>
      <c r="F526" s="61">
        <f>$D526*VLOOKUP($C526,Eisbilanzierung!$A:$F,2,FALSE)</f>
        <v>180.25</v>
      </c>
      <c r="G526" s="61">
        <f>$D526*VLOOKUP($C526,Eisbilanzierung!$A:$F,3,FALSE)</f>
        <v>1.25</v>
      </c>
      <c r="H526" s="61">
        <f>$D526*VLOOKUP($C526,Eisbilanzierung!$A:$F,4,FALSE)</f>
        <v>32.5</v>
      </c>
      <c r="I526" s="61">
        <f>$D526*VLOOKUP($C526,Eisbilanzierung!$A:$F,5,FALSE)</f>
        <v>69.75</v>
      </c>
      <c r="J526" s="61">
        <f>$D526*VLOOKUP($C526,Eisbilanzierung!$A:$F,6,FALSE)/100</f>
        <v>410</v>
      </c>
      <c r="L526" s="71">
        <f>$M522*D526</f>
        <v>325</v>
      </c>
      <c r="M526" s="71" t="str">
        <f t="shared" si="50"/>
        <v>g</v>
      </c>
      <c r="N526" s="117"/>
      <c r="O526" s="118"/>
      <c r="P526" s="118"/>
      <c r="Q526" s="118"/>
      <c r="R526" s="119"/>
    </row>
    <row r="527" spans="2:18" x14ac:dyDescent="0.3">
      <c r="B527" s="55">
        <v>4</v>
      </c>
      <c r="C527" s="51" t="s">
        <v>70</v>
      </c>
      <c r="D527" s="107">
        <v>160</v>
      </c>
      <c r="E527" s="55" t="s">
        <v>1</v>
      </c>
      <c r="F527" s="61">
        <f>$D527*VLOOKUP($C527,Eisbilanzierung!$A:$F,2,FALSE)</f>
        <v>0</v>
      </c>
      <c r="G527" s="61">
        <f>$D527*VLOOKUP($C527,Eisbilanzierung!$A:$F,3,FALSE)</f>
        <v>160</v>
      </c>
      <c r="H527" s="61">
        <f>$D527*VLOOKUP($C527,Eisbilanzierung!$A:$F,4,FALSE)</f>
        <v>0</v>
      </c>
      <c r="I527" s="61">
        <f>$D527*VLOOKUP($C527,Eisbilanzierung!$A:$F,5,FALSE)</f>
        <v>160</v>
      </c>
      <c r="J527" s="61">
        <f>$D527*VLOOKUP($C527,Eisbilanzierung!$A:$F,6,FALSE)/100</f>
        <v>648</v>
      </c>
      <c r="L527" s="71">
        <f>$M522*D527</f>
        <v>208</v>
      </c>
      <c r="M527" s="71" t="str">
        <f t="shared" si="50"/>
        <v>g</v>
      </c>
      <c r="N527" s="117"/>
      <c r="O527" s="118"/>
      <c r="P527" s="118"/>
      <c r="Q527" s="118"/>
      <c r="R527" s="119"/>
    </row>
    <row r="528" spans="2:18" x14ac:dyDescent="0.3">
      <c r="B528" s="55">
        <v>5</v>
      </c>
      <c r="C528" s="51" t="s">
        <v>3</v>
      </c>
      <c r="D528" s="107">
        <v>30</v>
      </c>
      <c r="E528" s="55" t="s">
        <v>1</v>
      </c>
      <c r="F528" s="61">
        <f>$D528*VLOOKUP($C528,Eisbilanzierung!$A:$F,2,FALSE)</f>
        <v>0</v>
      </c>
      <c r="G528" s="61">
        <f>$D528*VLOOKUP($C528,Eisbilanzierung!$A:$F,3,FALSE)</f>
        <v>27.450000000000003</v>
      </c>
      <c r="H528" s="61">
        <f>$D528*VLOOKUP($C528,Eisbilanzierung!$A:$F,4,FALSE)</f>
        <v>0</v>
      </c>
      <c r="I528" s="61">
        <f>$D528*VLOOKUP($C528,Eisbilanzierung!$A:$F,5,FALSE)</f>
        <v>30</v>
      </c>
      <c r="J528" s="61">
        <f>$D528*VLOOKUP($C528,Eisbilanzierung!$A:$F,6,FALSE)/100</f>
        <v>109.8</v>
      </c>
      <c r="L528" s="71">
        <f>$M522*D528</f>
        <v>39</v>
      </c>
      <c r="M528" s="71" t="str">
        <f t="shared" si="50"/>
        <v>g</v>
      </c>
      <c r="N528" s="117"/>
      <c r="O528" s="118"/>
      <c r="P528" s="118"/>
      <c r="Q528" s="118"/>
      <c r="R528" s="119"/>
    </row>
    <row r="529" spans="1:21" x14ac:dyDescent="0.3">
      <c r="B529" s="55">
        <v>6</v>
      </c>
      <c r="C529" s="51" t="s">
        <v>24</v>
      </c>
      <c r="D529" s="107">
        <v>30</v>
      </c>
      <c r="E529" s="55" t="s">
        <v>1</v>
      </c>
      <c r="F529" s="61">
        <f>$D529*VLOOKUP($C529,Eisbilanzierung!$A:$F,2,FALSE)</f>
        <v>0</v>
      </c>
      <c r="G529" s="61">
        <f>$D529*VLOOKUP($C529,Eisbilanzierung!$A:$F,3,FALSE)</f>
        <v>27.450000000000003</v>
      </c>
      <c r="H529" s="61">
        <f>$D529*VLOOKUP($C529,Eisbilanzierung!$A:$F,4,FALSE)</f>
        <v>0</v>
      </c>
      <c r="I529" s="61">
        <f>$D529*VLOOKUP($C529,Eisbilanzierung!$A:$F,5,FALSE)</f>
        <v>30</v>
      </c>
      <c r="J529" s="61">
        <f>$D529*VLOOKUP($C529,Eisbilanzierung!$A:$F,6,FALSE)/100</f>
        <v>109.8</v>
      </c>
      <c r="L529" s="71">
        <f>$M522*D529</f>
        <v>39</v>
      </c>
      <c r="M529" s="71" t="str">
        <f t="shared" ref="M529" si="51">E529</f>
        <v>g</v>
      </c>
      <c r="N529" s="117"/>
      <c r="O529" s="118"/>
      <c r="P529" s="118"/>
      <c r="Q529" s="118"/>
      <c r="R529" s="119"/>
    </row>
    <row r="530" spans="1:21" x14ac:dyDescent="0.3">
      <c r="B530" s="55">
        <v>7</v>
      </c>
      <c r="C530" s="51" t="s">
        <v>86</v>
      </c>
      <c r="D530" s="107">
        <v>140</v>
      </c>
      <c r="E530" s="55" t="s">
        <v>1</v>
      </c>
      <c r="F530" s="61">
        <f>$D530*VLOOKUP($C530,Eisbilanzierung!$A:$F,2,FALSE)</f>
        <v>126</v>
      </c>
      <c r="G530" s="61">
        <f>$D530*VLOOKUP($C530,Eisbilanzierung!$A:$F,3,FALSE)</f>
        <v>4.9000000000000004</v>
      </c>
      <c r="H530" s="61">
        <f>$D530*VLOOKUP($C530,Eisbilanzierung!$A:$F,4,FALSE)</f>
        <v>0.70000000000000007</v>
      </c>
      <c r="I530" s="61">
        <f>$D530*VLOOKUP($C530,Eisbilanzierung!$A:$F,5,FALSE)</f>
        <v>13.999999999999996</v>
      </c>
      <c r="J530" s="61">
        <f>$D530*VLOOKUP($C530,Eisbilanzierung!$A:$F,6,FALSE)/100</f>
        <v>51.8</v>
      </c>
      <c r="K530" s="59" t="s">
        <v>323</v>
      </c>
      <c r="L530" s="71">
        <f>$M522*D530</f>
        <v>182</v>
      </c>
      <c r="M530" s="71" t="str">
        <f t="shared" si="50"/>
        <v>g</v>
      </c>
      <c r="N530" s="117"/>
      <c r="O530" s="118"/>
      <c r="P530" s="118"/>
      <c r="Q530" s="118"/>
      <c r="R530" s="119"/>
    </row>
    <row r="531" spans="1:21" x14ac:dyDescent="0.3">
      <c r="B531" s="55">
        <v>8</v>
      </c>
      <c r="C531" s="51" t="s">
        <v>116</v>
      </c>
      <c r="D531" s="71"/>
      <c r="E531" s="55" t="s">
        <v>1</v>
      </c>
      <c r="F531" s="61">
        <f>$D531*VLOOKUP($C531,Eisbilanzierung!$A:$F,2,FALSE)</f>
        <v>0</v>
      </c>
      <c r="G531" s="61">
        <f>$D531*VLOOKUP($C531,Eisbilanzierung!$A:$F,3,FALSE)</f>
        <v>0</v>
      </c>
      <c r="H531" s="61">
        <f>$D531*VLOOKUP($C531,Eisbilanzierung!$A:$F,4,FALSE)</f>
        <v>0</v>
      </c>
      <c r="I531" s="61">
        <f>$D531*VLOOKUP($C531,Eisbilanzierung!$A:$F,5,FALSE)</f>
        <v>0</v>
      </c>
      <c r="J531" s="61">
        <f>$D531*VLOOKUP($C531,Eisbilanzierung!$A:$F,6,FALSE)/100</f>
        <v>0</v>
      </c>
      <c r="K531" s="59" t="s">
        <v>327</v>
      </c>
      <c r="L531" s="71">
        <f>$M522*D531</f>
        <v>0</v>
      </c>
      <c r="M531" s="71" t="str">
        <f>E529</f>
        <v>g</v>
      </c>
      <c r="N531" s="117"/>
      <c r="O531" s="118"/>
      <c r="P531" s="118"/>
      <c r="Q531" s="118"/>
      <c r="R531" s="119"/>
    </row>
    <row r="532" spans="1:21" ht="15" thickBot="1" x14ac:dyDescent="0.35">
      <c r="B532" s="55">
        <v>9</v>
      </c>
      <c r="C532" s="51" t="s">
        <v>119</v>
      </c>
      <c r="D532" s="72">
        <v>0.04</v>
      </c>
      <c r="E532" s="55" t="s">
        <v>1</v>
      </c>
      <c r="F532" s="61">
        <f>$D532*VLOOKUP($C532,Eisbilanzierung!$A:$F,2,FALSE)</f>
        <v>4.0000000000000002E-4</v>
      </c>
      <c r="G532" s="61">
        <f>$D532*VLOOKUP($C532,Eisbilanzierung!$A:$F,3,FALSE)</f>
        <v>0</v>
      </c>
      <c r="H532" s="61">
        <f>$D532*VLOOKUP($C532,Eisbilanzierung!$A:$F,4,FALSE)</f>
        <v>0</v>
      </c>
      <c r="I532" s="61">
        <f>$D532*VLOOKUP($C532,Eisbilanzierung!$A:$F,5,FALSE)</f>
        <v>3.9600000000000003E-2</v>
      </c>
      <c r="J532" s="61">
        <f>$D532*VLOOKUP($C532,Eisbilanzierung!$A:$F,6,FALSE)/100</f>
        <v>0</v>
      </c>
      <c r="K532" s="51" t="s">
        <v>165</v>
      </c>
      <c r="L532" s="71">
        <f>$M522*D532</f>
        <v>5.2000000000000005E-2</v>
      </c>
      <c r="M532" s="71" t="str">
        <f t="shared" si="50"/>
        <v>g</v>
      </c>
      <c r="N532" s="120"/>
      <c r="O532" s="121"/>
      <c r="P532" s="121"/>
      <c r="Q532" s="121"/>
      <c r="R532" s="122"/>
    </row>
    <row r="533" spans="1:21" x14ac:dyDescent="0.3">
      <c r="B533" s="68"/>
      <c r="C533" s="44" t="s">
        <v>7</v>
      </c>
      <c r="D533" s="73">
        <f>SUM(D524:D532)</f>
        <v>1060.04</v>
      </c>
      <c r="E533" s="68" t="s">
        <v>1</v>
      </c>
      <c r="F533" s="74">
        <f>SUM(F524:F532)</f>
        <v>640.25040000000001</v>
      </c>
      <c r="G533" s="74">
        <f>SUM(G524:G532)</f>
        <v>238.65</v>
      </c>
      <c r="H533" s="74">
        <f>SUM(H524:H532)</f>
        <v>115.2</v>
      </c>
      <c r="I533" s="74">
        <f>SUM(I524:I532)</f>
        <v>419.78960000000001</v>
      </c>
      <c r="J533" s="74">
        <f>SUM(J524:J532)</f>
        <v>2177.4</v>
      </c>
      <c r="K533" s="86"/>
      <c r="L533" s="73">
        <f>SUM(L524:L532)</f>
        <v>1378.0519999999999</v>
      </c>
      <c r="M533" s="68" t="s">
        <v>1</v>
      </c>
    </row>
    <row r="534" spans="1:21" x14ac:dyDescent="0.3">
      <c r="C534" s="51" t="s">
        <v>113</v>
      </c>
      <c r="F534" s="75">
        <f>F533/$D533</f>
        <v>0.60398701935776011</v>
      </c>
      <c r="G534" s="75">
        <f t="shared" ref="G534:I534" si="52">G533/$D533</f>
        <v>0.22513301384853404</v>
      </c>
      <c r="H534" s="75">
        <f t="shared" si="52"/>
        <v>0.10867514433417608</v>
      </c>
      <c r="I534" s="75">
        <f t="shared" si="52"/>
        <v>0.39601298064223994</v>
      </c>
      <c r="J534" s="76">
        <f>J533/$D533*100</f>
        <v>205.40734311912757</v>
      </c>
      <c r="K534" s="59" t="s">
        <v>222</v>
      </c>
    </row>
    <row r="535" spans="1:21" x14ac:dyDescent="0.3">
      <c r="C535" s="44" t="s">
        <v>58</v>
      </c>
      <c r="F535" s="45">
        <v>0.62</v>
      </c>
      <c r="G535" s="45">
        <v>0.18</v>
      </c>
      <c r="H535" s="45">
        <v>2.4500000000000001E-2</v>
      </c>
      <c r="I535" s="45">
        <v>0.35</v>
      </c>
    </row>
    <row r="536" spans="1:21" x14ac:dyDescent="0.3">
      <c r="C536" s="44" t="s">
        <v>59</v>
      </c>
      <c r="F536" s="45">
        <v>0.65</v>
      </c>
      <c r="G536" s="45">
        <v>0.21</v>
      </c>
      <c r="H536" s="45">
        <v>0.1</v>
      </c>
      <c r="I536" s="45">
        <v>0.38</v>
      </c>
    </row>
    <row r="539" spans="1:21" s="80" customFormat="1" ht="18" x14ac:dyDescent="0.3">
      <c r="A539" s="79" t="s">
        <v>328</v>
      </c>
      <c r="D539" s="81"/>
      <c r="E539" s="81"/>
      <c r="K539" s="82"/>
      <c r="L539" s="81"/>
      <c r="M539" s="81"/>
    </row>
    <row r="540" spans="1:21" s="78" customFormat="1" x14ac:dyDescent="0.3">
      <c r="A540" s="51"/>
      <c r="B540" s="51"/>
      <c r="C540" s="51"/>
      <c r="D540" s="30"/>
      <c r="E540" s="55"/>
      <c r="G540" s="51"/>
      <c r="H540" s="51"/>
      <c r="I540" s="51"/>
      <c r="J540" s="51"/>
      <c r="K540" s="59"/>
      <c r="L540" s="55"/>
      <c r="M540" s="55"/>
      <c r="N540" s="51"/>
      <c r="O540" s="51"/>
      <c r="P540" s="51"/>
      <c r="Q540" s="51"/>
      <c r="R540" s="51"/>
      <c r="S540" s="51"/>
      <c r="T540" s="51"/>
      <c r="U540" s="51"/>
    </row>
    <row r="541" spans="1:21" s="78" customFormat="1" x14ac:dyDescent="0.3">
      <c r="A541" s="51"/>
      <c r="B541" s="51" t="s">
        <v>65</v>
      </c>
      <c r="C541" s="51"/>
      <c r="D541" s="30" t="s">
        <v>329</v>
      </c>
      <c r="E541" s="55"/>
      <c r="G541" s="51"/>
      <c r="H541" s="51"/>
      <c r="I541" s="51"/>
      <c r="J541" s="51"/>
      <c r="K541" s="59"/>
      <c r="L541" s="55"/>
      <c r="M541" s="55"/>
      <c r="N541" s="51"/>
      <c r="O541" s="51"/>
      <c r="P541" s="51"/>
      <c r="Q541" s="51"/>
      <c r="R541" s="51"/>
      <c r="S541" s="51"/>
      <c r="T541" s="51"/>
      <c r="U541" s="51"/>
    </row>
    <row r="542" spans="1:21" s="78" customFormat="1" x14ac:dyDescent="0.3">
      <c r="A542" s="51"/>
      <c r="B542" s="51"/>
      <c r="C542" s="51"/>
      <c r="D542" s="30"/>
      <c r="E542" s="55"/>
      <c r="G542" s="51"/>
      <c r="H542" s="51"/>
      <c r="I542" s="51"/>
      <c r="J542" s="51"/>
      <c r="K542" s="59"/>
      <c r="L542" s="55"/>
      <c r="M542" s="55"/>
      <c r="N542" s="51"/>
      <c r="O542" s="51"/>
      <c r="P542" s="51"/>
      <c r="Q542" s="51"/>
      <c r="R542" s="51"/>
      <c r="S542" s="51"/>
      <c r="T542" s="51"/>
      <c r="U542" s="51"/>
    </row>
    <row r="543" spans="1:21" ht="18.600000000000001" thickBot="1" x14ac:dyDescent="0.35">
      <c r="B543" s="66" t="s">
        <v>328</v>
      </c>
      <c r="F543" s="67" t="s">
        <v>79</v>
      </c>
      <c r="K543" s="87" t="s">
        <v>325</v>
      </c>
      <c r="L543" s="67" t="s">
        <v>264</v>
      </c>
      <c r="M543" s="67">
        <v>0.9</v>
      </c>
    </row>
    <row r="544" spans="1:21" x14ac:dyDescent="0.3">
      <c r="B544" s="68" t="s">
        <v>9</v>
      </c>
      <c r="C544" s="44" t="s">
        <v>10</v>
      </c>
      <c r="D544" s="68" t="s">
        <v>11</v>
      </c>
      <c r="E544" s="68" t="s">
        <v>1</v>
      </c>
      <c r="F544" s="69" t="s">
        <v>81</v>
      </c>
      <c r="G544" s="70" t="s">
        <v>82</v>
      </c>
      <c r="H544" s="69" t="s">
        <v>83</v>
      </c>
      <c r="I544" s="70" t="s">
        <v>84</v>
      </c>
      <c r="J544" s="70" t="s">
        <v>80</v>
      </c>
      <c r="K544" s="86" t="s">
        <v>87</v>
      </c>
      <c r="L544" s="68" t="s">
        <v>11</v>
      </c>
      <c r="M544" s="68" t="s">
        <v>1</v>
      </c>
      <c r="N544" s="114" t="s">
        <v>326</v>
      </c>
      <c r="O544" s="115"/>
      <c r="P544" s="115"/>
      <c r="Q544" s="115"/>
      <c r="R544" s="116"/>
    </row>
    <row r="545" spans="2:18" x14ac:dyDescent="0.3">
      <c r="B545" s="55">
        <v>2</v>
      </c>
      <c r="C545" s="51" t="s">
        <v>115</v>
      </c>
      <c r="D545" s="55">
        <v>400</v>
      </c>
      <c r="E545" s="55" t="s">
        <v>1</v>
      </c>
      <c r="F545" s="61">
        <f>$D545*VLOOKUP($C545,Eisbilanzierung!$A:$F,2,FALSE)</f>
        <v>256</v>
      </c>
      <c r="G545" s="61">
        <f>$D545*VLOOKUP($C545,Eisbilanzierung!$A:$F,3,FALSE)</f>
        <v>12.8</v>
      </c>
      <c r="H545" s="61">
        <f>$D545*VLOOKUP($C545,Eisbilanzierung!$A:$F,4,FALSE)</f>
        <v>120</v>
      </c>
      <c r="I545" s="61">
        <f>$D545*VLOOKUP($C545,Eisbilanzierung!$A:$F,5,FALSE)</f>
        <v>144</v>
      </c>
      <c r="J545" s="61">
        <f>$D545*VLOOKUP($C545,Eisbilanzierung!$A:$F,6,FALSE)/100</f>
        <v>1152</v>
      </c>
      <c r="L545" s="71">
        <f>$M543*D545</f>
        <v>360</v>
      </c>
      <c r="M545" s="71" t="str">
        <f t="shared" ref="M545:M547" si="53">E545</f>
        <v>g</v>
      </c>
      <c r="N545" s="117"/>
      <c r="O545" s="118"/>
      <c r="P545" s="118"/>
      <c r="Q545" s="118"/>
      <c r="R545" s="119"/>
    </row>
    <row r="546" spans="2:18" x14ac:dyDescent="0.3">
      <c r="B546" s="55">
        <v>3</v>
      </c>
      <c r="C546" s="51" t="s">
        <v>103</v>
      </c>
      <c r="D546" s="55">
        <v>600</v>
      </c>
      <c r="E546" s="55" t="s">
        <v>1</v>
      </c>
      <c r="F546" s="61">
        <f>$D546*VLOOKUP($C546,Eisbilanzierung!$A:$F,2,FALSE)</f>
        <v>504</v>
      </c>
      <c r="G546" s="61">
        <f>$D546*VLOOKUP($C546,Eisbilanzierung!$A:$F,3,FALSE)</f>
        <v>28.8</v>
      </c>
      <c r="H546" s="61">
        <f>$D546*VLOOKUP($C546,Eisbilanzierung!$A:$F,4,FALSE)</f>
        <v>1.8</v>
      </c>
      <c r="I546" s="61">
        <f>$D546*VLOOKUP($C546,Eisbilanzierung!$A:$F,5,FALSE)</f>
        <v>96.000000000000014</v>
      </c>
      <c r="J546" s="61">
        <f>$D546*VLOOKUP($C546,Eisbilanzierung!$A:$F,6,FALSE)/100</f>
        <v>204</v>
      </c>
      <c r="L546" s="71">
        <f>$M543*D546</f>
        <v>540</v>
      </c>
      <c r="M546" s="71" t="str">
        <f t="shared" si="53"/>
        <v>g</v>
      </c>
      <c r="N546" s="117"/>
      <c r="O546" s="118"/>
      <c r="P546" s="118"/>
      <c r="Q546" s="118"/>
      <c r="R546" s="119"/>
    </row>
    <row r="547" spans="2:18" x14ac:dyDescent="0.3">
      <c r="B547" s="55">
        <v>5</v>
      </c>
      <c r="C547" s="51" t="s">
        <v>70</v>
      </c>
      <c r="D547" s="71">
        <v>100</v>
      </c>
      <c r="E547" s="55" t="s">
        <v>1</v>
      </c>
      <c r="F547" s="61">
        <f>$D547*VLOOKUP($C547,Eisbilanzierung!$A:$F,2,FALSE)</f>
        <v>0</v>
      </c>
      <c r="G547" s="61">
        <f>$D547*VLOOKUP($C547,Eisbilanzierung!$A:$F,3,FALSE)</f>
        <v>100</v>
      </c>
      <c r="H547" s="61">
        <f>$D547*VLOOKUP($C547,Eisbilanzierung!$A:$F,4,FALSE)</f>
        <v>0</v>
      </c>
      <c r="I547" s="61">
        <f>$D547*VLOOKUP($C547,Eisbilanzierung!$A:$F,5,FALSE)</f>
        <v>100</v>
      </c>
      <c r="J547" s="61">
        <f>$D547*VLOOKUP($C547,Eisbilanzierung!$A:$F,6,FALSE)/100</f>
        <v>405</v>
      </c>
      <c r="L547" s="71">
        <f>$M543*D547</f>
        <v>90</v>
      </c>
      <c r="M547" s="71" t="str">
        <f t="shared" si="53"/>
        <v>g</v>
      </c>
      <c r="N547" s="117"/>
      <c r="O547" s="118"/>
      <c r="P547" s="118"/>
      <c r="Q547" s="118"/>
      <c r="R547" s="119"/>
    </row>
    <row r="548" spans="2:18" x14ac:dyDescent="0.3">
      <c r="B548" s="55">
        <v>10</v>
      </c>
      <c r="C548" s="51" t="s">
        <v>119</v>
      </c>
      <c r="D548" s="72">
        <v>0.04</v>
      </c>
      <c r="E548" s="55" t="s">
        <v>1</v>
      </c>
      <c r="F548" s="61">
        <f>$D548*VLOOKUP($C548,Eisbilanzierung!$A:$F,2,FALSE)</f>
        <v>4.0000000000000002E-4</v>
      </c>
      <c r="G548" s="61">
        <f>$D548*VLOOKUP($C548,Eisbilanzierung!$A:$F,3,FALSE)</f>
        <v>0</v>
      </c>
      <c r="H548" s="61">
        <f>$D548*VLOOKUP($C548,Eisbilanzierung!$A:$F,4,FALSE)</f>
        <v>0</v>
      </c>
      <c r="I548" s="61">
        <f>$D548*VLOOKUP($C548,Eisbilanzierung!$A:$F,5,FALSE)</f>
        <v>3.9600000000000003E-2</v>
      </c>
      <c r="J548" s="61">
        <f>$D548*VLOOKUP($C548,Eisbilanzierung!$A:$F,6,FALSE)/100</f>
        <v>0</v>
      </c>
      <c r="K548" s="51" t="s">
        <v>165</v>
      </c>
      <c r="L548" s="71">
        <f>$M543*D548</f>
        <v>3.6000000000000004E-2</v>
      </c>
      <c r="M548" s="71" t="e">
        <f>#REF!</f>
        <v>#REF!</v>
      </c>
      <c r="N548" s="117"/>
      <c r="O548" s="118"/>
      <c r="P548" s="118"/>
      <c r="Q548" s="118"/>
      <c r="R548" s="119"/>
    </row>
    <row r="549" spans="2:18" x14ac:dyDescent="0.3">
      <c r="B549" s="68"/>
      <c r="C549" s="44" t="s">
        <v>7</v>
      </c>
      <c r="D549" s="73">
        <f>SUM(D545:D548)</f>
        <v>1100.04</v>
      </c>
      <c r="E549" s="68" t="s">
        <v>1</v>
      </c>
      <c r="F549" s="74">
        <f>SUM(F545:F548)</f>
        <v>760.00040000000001</v>
      </c>
      <c r="G549" s="74">
        <f>SUM(G545:G548)</f>
        <v>141.6</v>
      </c>
      <c r="H549" s="74">
        <f>SUM(H545:H548)</f>
        <v>121.8</v>
      </c>
      <c r="I549" s="74">
        <f>SUM(I545:I548)</f>
        <v>340.03960000000001</v>
      </c>
      <c r="J549" s="74">
        <f>SUM(J545:J548)</f>
        <v>1761</v>
      </c>
      <c r="K549" s="86"/>
      <c r="L549" s="73">
        <f>SUM(L545:L548)</f>
        <v>990.03599999999994</v>
      </c>
      <c r="M549" s="68" t="s">
        <v>1</v>
      </c>
    </row>
    <row r="550" spans="2:18" x14ac:dyDescent="0.3">
      <c r="C550" s="51" t="s">
        <v>113</v>
      </c>
      <c r="F550" s="75">
        <f>F549/$D549</f>
        <v>0.69088433147885531</v>
      </c>
      <c r="G550" s="75">
        <f t="shared" ref="G550:I550" si="54">G549/$D549</f>
        <v>0.12872259190574889</v>
      </c>
      <c r="H550" s="75">
        <f t="shared" si="54"/>
        <v>0.11072324642740264</v>
      </c>
      <c r="I550" s="75">
        <f t="shared" si="54"/>
        <v>0.30911566852114469</v>
      </c>
      <c r="J550" s="76">
        <f>J549/$D549*100</f>
        <v>160.08508781498855</v>
      </c>
      <c r="K550" s="59" t="s">
        <v>222</v>
      </c>
    </row>
    <row r="551" spans="2:18" x14ac:dyDescent="0.3">
      <c r="C551" s="44" t="s">
        <v>58</v>
      </c>
      <c r="F551" s="45">
        <v>0.62</v>
      </c>
      <c r="G551" s="45">
        <v>0.18</v>
      </c>
      <c r="H551" s="45">
        <v>2.4500000000000001E-2</v>
      </c>
      <c r="I551" s="45">
        <v>0.35</v>
      </c>
    </row>
    <row r="552" spans="2:18" x14ac:dyDescent="0.3">
      <c r="C552" s="44" t="s">
        <v>59</v>
      </c>
      <c r="F552" s="45">
        <v>0.65</v>
      </c>
      <c r="G552" s="45">
        <v>0.21</v>
      </c>
      <c r="H552" s="45">
        <v>0.1</v>
      </c>
      <c r="I552" s="45">
        <v>0.38</v>
      </c>
    </row>
    <row r="553" spans="2:18" x14ac:dyDescent="0.3">
      <c r="B553" s="51"/>
    </row>
    <row r="554" spans="2:18" ht="18.600000000000001" thickBot="1" x14ac:dyDescent="0.35">
      <c r="B554" s="66" t="s">
        <v>328</v>
      </c>
      <c r="F554" s="67" t="s">
        <v>79</v>
      </c>
      <c r="K554" s="85" t="s">
        <v>306</v>
      </c>
      <c r="L554" s="67" t="s">
        <v>264</v>
      </c>
      <c r="M554" s="67">
        <v>1.3</v>
      </c>
    </row>
    <row r="555" spans="2:18" x14ac:dyDescent="0.3">
      <c r="B555" s="68" t="s">
        <v>9</v>
      </c>
      <c r="C555" s="44" t="s">
        <v>10</v>
      </c>
      <c r="D555" s="68" t="s">
        <v>11</v>
      </c>
      <c r="E555" s="68" t="s">
        <v>1</v>
      </c>
      <c r="F555" s="69" t="s">
        <v>81</v>
      </c>
      <c r="G555" s="70" t="s">
        <v>82</v>
      </c>
      <c r="H555" s="69" t="s">
        <v>83</v>
      </c>
      <c r="I555" s="70" t="s">
        <v>84</v>
      </c>
      <c r="J555" s="70" t="s">
        <v>80</v>
      </c>
      <c r="K555" s="86" t="s">
        <v>87</v>
      </c>
      <c r="L555" s="68" t="s">
        <v>11</v>
      </c>
      <c r="M555" s="68" t="s">
        <v>1</v>
      </c>
      <c r="N555" s="114" t="s">
        <v>284</v>
      </c>
      <c r="O555" s="115"/>
      <c r="P555" s="115"/>
      <c r="Q555" s="115"/>
      <c r="R555" s="116"/>
    </row>
    <row r="556" spans="2:18" x14ac:dyDescent="0.3">
      <c r="B556" s="55">
        <v>1</v>
      </c>
      <c r="C556" s="51" t="s">
        <v>115</v>
      </c>
      <c r="D556" s="55">
        <v>400</v>
      </c>
      <c r="E556" s="55" t="s">
        <v>1</v>
      </c>
      <c r="F556" s="61">
        <f>$D556*VLOOKUP($C556,Eisbilanzierung!$A:$F,2,FALSE)</f>
        <v>256</v>
      </c>
      <c r="G556" s="61">
        <f>$D556*VLOOKUP($C556,Eisbilanzierung!$A:$F,3,FALSE)</f>
        <v>12.8</v>
      </c>
      <c r="H556" s="61">
        <f>$D556*VLOOKUP($C556,Eisbilanzierung!$A:$F,4,FALSE)</f>
        <v>120</v>
      </c>
      <c r="I556" s="61">
        <f>$D556*VLOOKUP($C556,Eisbilanzierung!$A:$F,5,FALSE)</f>
        <v>144</v>
      </c>
      <c r="J556" s="61">
        <f>$D556*VLOOKUP($C556,Eisbilanzierung!$A:$F,6,FALSE)/100</f>
        <v>1152</v>
      </c>
      <c r="L556" s="71">
        <f>$M554*D556</f>
        <v>520</v>
      </c>
      <c r="M556" s="71" t="str">
        <f t="shared" ref="M556:M560" si="55">E556</f>
        <v>g</v>
      </c>
      <c r="N556" s="117"/>
      <c r="O556" s="118"/>
      <c r="P556" s="118"/>
      <c r="Q556" s="118"/>
      <c r="R556" s="119"/>
    </row>
    <row r="557" spans="2:18" x14ac:dyDescent="0.3">
      <c r="B557" s="55">
        <v>2</v>
      </c>
      <c r="C557" s="51" t="s">
        <v>103</v>
      </c>
      <c r="D557" s="55">
        <v>450</v>
      </c>
      <c r="E557" s="55" t="s">
        <v>1</v>
      </c>
      <c r="F557" s="61">
        <f>$D557*VLOOKUP($C557,Eisbilanzierung!$A:$F,2,FALSE)</f>
        <v>378</v>
      </c>
      <c r="G557" s="61">
        <f>$D557*VLOOKUP($C557,Eisbilanzierung!$A:$F,3,FALSE)</f>
        <v>21.6</v>
      </c>
      <c r="H557" s="61">
        <f>$D557*VLOOKUP($C557,Eisbilanzierung!$A:$F,4,FALSE)</f>
        <v>1.35</v>
      </c>
      <c r="I557" s="61">
        <f>$D557*VLOOKUP($C557,Eisbilanzierung!$A:$F,5,FALSE)</f>
        <v>72.000000000000014</v>
      </c>
      <c r="J557" s="61">
        <f>$D557*VLOOKUP($C557,Eisbilanzierung!$A:$F,6,FALSE)/100</f>
        <v>153</v>
      </c>
      <c r="K557" s="59" t="s">
        <v>330</v>
      </c>
      <c r="L557" s="71">
        <f>$M554*D557</f>
        <v>585</v>
      </c>
      <c r="M557" s="71" t="str">
        <f t="shared" si="55"/>
        <v>g</v>
      </c>
      <c r="N557" s="117"/>
      <c r="O557" s="118"/>
      <c r="P557" s="118"/>
      <c r="Q557" s="118"/>
      <c r="R557" s="119"/>
    </row>
    <row r="558" spans="2:18" x14ac:dyDescent="0.3">
      <c r="B558" s="55">
        <v>3</v>
      </c>
      <c r="C558" s="51" t="s">
        <v>70</v>
      </c>
      <c r="D558" s="107">
        <v>100</v>
      </c>
      <c r="E558" s="55" t="s">
        <v>1</v>
      </c>
      <c r="F558" s="61">
        <f>$D558*VLOOKUP($C558,Eisbilanzierung!$A:$F,2,FALSE)</f>
        <v>0</v>
      </c>
      <c r="G558" s="61">
        <f>$D558*VLOOKUP($C558,Eisbilanzierung!$A:$F,3,FALSE)</f>
        <v>100</v>
      </c>
      <c r="H558" s="61">
        <f>$D558*VLOOKUP($C558,Eisbilanzierung!$A:$F,4,FALSE)</f>
        <v>0</v>
      </c>
      <c r="I558" s="61">
        <f>$D558*VLOOKUP($C558,Eisbilanzierung!$A:$F,5,FALSE)</f>
        <v>100</v>
      </c>
      <c r="J558" s="61">
        <f>$D558*VLOOKUP($C558,Eisbilanzierung!$A:$F,6,FALSE)/100</f>
        <v>405</v>
      </c>
      <c r="L558" s="71">
        <f>$M554*D558</f>
        <v>130</v>
      </c>
      <c r="M558" s="71" t="str">
        <f t="shared" si="55"/>
        <v>g</v>
      </c>
      <c r="N558" s="117"/>
      <c r="O558" s="118"/>
      <c r="P558" s="118"/>
      <c r="Q558" s="118"/>
      <c r="R558" s="119"/>
    </row>
    <row r="559" spans="2:18" x14ac:dyDescent="0.3">
      <c r="B559" s="55">
        <v>4</v>
      </c>
      <c r="C559" s="51" t="s">
        <v>3</v>
      </c>
      <c r="D559" s="107">
        <v>30</v>
      </c>
      <c r="E559" s="55" t="s">
        <v>1</v>
      </c>
      <c r="F559" s="61">
        <f>$D559*VLOOKUP($C559,Eisbilanzierung!$A:$F,2,FALSE)</f>
        <v>0</v>
      </c>
      <c r="G559" s="61">
        <f>$D559*VLOOKUP($C559,Eisbilanzierung!$A:$F,3,FALSE)</f>
        <v>27.450000000000003</v>
      </c>
      <c r="H559" s="61">
        <f>$D559*VLOOKUP($C559,Eisbilanzierung!$A:$F,4,FALSE)</f>
        <v>0</v>
      </c>
      <c r="I559" s="61">
        <f>$D559*VLOOKUP($C559,Eisbilanzierung!$A:$F,5,FALSE)</f>
        <v>30</v>
      </c>
      <c r="J559" s="61">
        <f>$D559*VLOOKUP($C559,Eisbilanzierung!$A:$F,6,FALSE)/100</f>
        <v>109.8</v>
      </c>
      <c r="L559" s="71">
        <f>$M554*D559</f>
        <v>39</v>
      </c>
      <c r="M559" s="71" t="str">
        <f t="shared" si="55"/>
        <v>g</v>
      </c>
      <c r="N559" s="117"/>
      <c r="O559" s="118"/>
      <c r="P559" s="118"/>
      <c r="Q559" s="118"/>
      <c r="R559" s="119"/>
    </row>
    <row r="560" spans="2:18" x14ac:dyDescent="0.3">
      <c r="B560" s="55">
        <v>5</v>
      </c>
      <c r="C560" s="51" t="s">
        <v>24</v>
      </c>
      <c r="D560" s="107">
        <v>15</v>
      </c>
      <c r="E560" s="55" t="s">
        <v>1</v>
      </c>
      <c r="F560" s="61">
        <f>$D560*VLOOKUP($C560,Eisbilanzierung!$A:$F,2,FALSE)</f>
        <v>0</v>
      </c>
      <c r="G560" s="61">
        <f>$D560*VLOOKUP($C560,Eisbilanzierung!$A:$F,3,FALSE)</f>
        <v>13.725000000000001</v>
      </c>
      <c r="H560" s="61">
        <f>$D560*VLOOKUP($C560,Eisbilanzierung!$A:$F,4,FALSE)</f>
        <v>0</v>
      </c>
      <c r="I560" s="61">
        <f>$D560*VLOOKUP($C560,Eisbilanzierung!$A:$F,5,FALSE)</f>
        <v>15</v>
      </c>
      <c r="J560" s="61">
        <f>$D560*VLOOKUP($C560,Eisbilanzierung!$A:$F,6,FALSE)/100</f>
        <v>54.9</v>
      </c>
      <c r="L560" s="71">
        <f>$M554*D560</f>
        <v>19.5</v>
      </c>
      <c r="M560" s="71" t="str">
        <f t="shared" si="55"/>
        <v>g</v>
      </c>
      <c r="N560" s="117"/>
      <c r="O560" s="118"/>
      <c r="P560" s="118"/>
      <c r="Q560" s="118"/>
      <c r="R560" s="119"/>
    </row>
    <row r="561" spans="2:18" ht="15" thickBot="1" x14ac:dyDescent="0.35">
      <c r="B561" s="55">
        <v>6</v>
      </c>
      <c r="C561" s="51" t="s">
        <v>119</v>
      </c>
      <c r="D561" s="72">
        <v>0.04</v>
      </c>
      <c r="E561" s="55" t="s">
        <v>1</v>
      </c>
      <c r="F561" s="61">
        <f>$D561*VLOOKUP($C561,Eisbilanzierung!$A:$F,2,FALSE)</f>
        <v>4.0000000000000002E-4</v>
      </c>
      <c r="G561" s="61">
        <f>$D561*VLOOKUP($C561,Eisbilanzierung!$A:$F,3,FALSE)</f>
        <v>0</v>
      </c>
      <c r="H561" s="61">
        <f>$D561*VLOOKUP($C561,Eisbilanzierung!$A:$F,4,FALSE)</f>
        <v>0</v>
      </c>
      <c r="I561" s="61">
        <f>$D561*VLOOKUP($C561,Eisbilanzierung!$A:$F,5,FALSE)</f>
        <v>3.9600000000000003E-2</v>
      </c>
      <c r="J561" s="61">
        <f>$D561*VLOOKUP($C561,Eisbilanzierung!$A:$F,6,FALSE)/100</f>
        <v>0</v>
      </c>
      <c r="K561" s="51" t="s">
        <v>165</v>
      </c>
      <c r="L561" s="71">
        <f>$M554*D561</f>
        <v>5.2000000000000005E-2</v>
      </c>
      <c r="M561" s="71" t="str">
        <f t="shared" ref="M561" si="56">E561</f>
        <v>g</v>
      </c>
      <c r="N561" s="120"/>
      <c r="O561" s="121"/>
      <c r="P561" s="121"/>
      <c r="Q561" s="121"/>
      <c r="R561" s="122"/>
    </row>
    <row r="562" spans="2:18" x14ac:dyDescent="0.3">
      <c r="B562" s="68"/>
      <c r="C562" s="44" t="s">
        <v>7</v>
      </c>
      <c r="D562" s="73">
        <f>SUM(D556:D561)</f>
        <v>995.04</v>
      </c>
      <c r="E562" s="68" t="s">
        <v>1</v>
      </c>
      <c r="F562" s="74">
        <f>SUM(F556:F561)</f>
        <v>634.00040000000001</v>
      </c>
      <c r="G562" s="74">
        <f>SUM(G556:G561)</f>
        <v>175.57500000000002</v>
      </c>
      <c r="H562" s="74">
        <f>SUM(H556:H561)</f>
        <v>121.35</v>
      </c>
      <c r="I562" s="74">
        <f>SUM(I556:I561)</f>
        <v>361.03960000000001</v>
      </c>
      <c r="J562" s="74">
        <f>SUM(J556:J561)</f>
        <v>1874.7</v>
      </c>
      <c r="K562" s="86"/>
      <c r="L562" s="73">
        <f>SUM(L556:L561)</f>
        <v>1293.5519999999999</v>
      </c>
      <c r="M562" s="68" t="s">
        <v>1</v>
      </c>
    </row>
    <row r="563" spans="2:18" x14ac:dyDescent="0.3">
      <c r="C563" s="51" t="s">
        <v>113</v>
      </c>
      <c r="F563" s="75">
        <f>F562/$D562</f>
        <v>0.63716071715709921</v>
      </c>
      <c r="G563" s="75">
        <f t="shared" ref="G563:I563" si="57">G562/$D562</f>
        <v>0.17645019295706707</v>
      </c>
      <c r="H563" s="75">
        <f t="shared" si="57"/>
        <v>0.12195489628557646</v>
      </c>
      <c r="I563" s="75">
        <f t="shared" si="57"/>
        <v>0.36283928284290079</v>
      </c>
      <c r="J563" s="76">
        <f>J562/$D562*100</f>
        <v>188.40448625180898</v>
      </c>
      <c r="K563" s="59" t="s">
        <v>222</v>
      </c>
    </row>
    <row r="564" spans="2:18" x14ac:dyDescent="0.3">
      <c r="C564" s="44" t="s">
        <v>58</v>
      </c>
      <c r="F564" s="45">
        <v>0.62</v>
      </c>
      <c r="G564" s="45">
        <v>0.18</v>
      </c>
      <c r="H564" s="45">
        <v>2.4500000000000001E-2</v>
      </c>
      <c r="I564" s="45">
        <v>0.35</v>
      </c>
    </row>
    <row r="565" spans="2:18" x14ac:dyDescent="0.3">
      <c r="C565" s="44" t="s">
        <v>59</v>
      </c>
      <c r="F565" s="45">
        <v>0.65</v>
      </c>
      <c r="G565" s="45">
        <v>0.21</v>
      </c>
      <c r="H565" s="45">
        <v>0.1</v>
      </c>
      <c r="I565" s="45">
        <v>0.38</v>
      </c>
    </row>
    <row r="566" spans="2:18" x14ac:dyDescent="0.3">
      <c r="B566" s="61"/>
      <c r="C566" s="83"/>
      <c r="D566" s="61"/>
      <c r="E566" s="61"/>
      <c r="F566" s="88"/>
      <c r="G566" s="88"/>
      <c r="H566" s="88"/>
      <c r="I566" s="88"/>
      <c r="J566" s="78"/>
    </row>
    <row r="567" spans="2:18" x14ac:dyDescent="0.3">
      <c r="B567" s="113" t="s">
        <v>380</v>
      </c>
      <c r="C567" s="83"/>
      <c r="D567" s="61"/>
      <c r="E567" s="61"/>
      <c r="F567" s="88"/>
      <c r="G567" s="88"/>
      <c r="H567" s="88"/>
      <c r="I567" s="88"/>
      <c r="J567" s="78"/>
    </row>
    <row r="568" spans="2:18" ht="18.600000000000001" thickBot="1" x14ac:dyDescent="0.35">
      <c r="B568" s="66" t="s">
        <v>381</v>
      </c>
      <c r="F568" s="67" t="s">
        <v>79</v>
      </c>
      <c r="K568" s="85" t="s">
        <v>306</v>
      </c>
      <c r="L568" s="67" t="s">
        <v>264</v>
      </c>
      <c r="M568" s="67">
        <v>1.3</v>
      </c>
    </row>
    <row r="569" spans="2:18" x14ac:dyDescent="0.3">
      <c r="B569" s="68" t="s">
        <v>9</v>
      </c>
      <c r="C569" s="44" t="s">
        <v>10</v>
      </c>
      <c r="D569" s="68" t="s">
        <v>11</v>
      </c>
      <c r="E569" s="68" t="s">
        <v>1</v>
      </c>
      <c r="F569" s="69" t="s">
        <v>81</v>
      </c>
      <c r="G569" s="70" t="s">
        <v>82</v>
      </c>
      <c r="H569" s="69" t="s">
        <v>83</v>
      </c>
      <c r="I569" s="70" t="s">
        <v>84</v>
      </c>
      <c r="J569" s="70" t="s">
        <v>80</v>
      </c>
      <c r="K569" s="86" t="s">
        <v>87</v>
      </c>
      <c r="L569" s="68" t="s">
        <v>11</v>
      </c>
      <c r="M569" s="68" t="s">
        <v>1</v>
      </c>
      <c r="N569" s="114" t="s">
        <v>384</v>
      </c>
      <c r="O569" s="115"/>
      <c r="P569" s="115"/>
      <c r="Q569" s="115"/>
      <c r="R569" s="116"/>
    </row>
    <row r="570" spans="2:18" x14ac:dyDescent="0.3">
      <c r="B570" s="55">
        <v>1</v>
      </c>
      <c r="C570" s="51" t="s">
        <v>103</v>
      </c>
      <c r="D570" s="55">
        <v>250</v>
      </c>
      <c r="E570" s="55" t="s">
        <v>1</v>
      </c>
      <c r="F570" s="61">
        <f>$D570*VLOOKUP($C570,Eisbilanzierung!$A:$F,2,FALSE)</f>
        <v>210</v>
      </c>
      <c r="G570" s="61">
        <f>$D570*VLOOKUP($C570,Eisbilanzierung!$A:$F,3,FALSE)</f>
        <v>12</v>
      </c>
      <c r="H570" s="61">
        <f>$D570*VLOOKUP($C570,Eisbilanzierung!$A:$F,4,FALSE)</f>
        <v>0.75</v>
      </c>
      <c r="I570" s="61">
        <f>$D570*VLOOKUP($C570,Eisbilanzierung!$A:$F,5,FALSE)</f>
        <v>40.000000000000007</v>
      </c>
      <c r="J570" s="61">
        <f>$D570*VLOOKUP($C570,Eisbilanzierung!$A:$F,6,FALSE)/100</f>
        <v>85</v>
      </c>
      <c r="K570" s="59" t="s">
        <v>330</v>
      </c>
      <c r="L570" s="71">
        <f>$M568*D570</f>
        <v>325</v>
      </c>
      <c r="M570" s="71" t="str">
        <f t="shared" ref="M570:M572" si="58">E570</f>
        <v>g</v>
      </c>
      <c r="N570" s="117"/>
      <c r="O570" s="118"/>
      <c r="P570" s="118"/>
      <c r="Q570" s="118"/>
      <c r="R570" s="119"/>
    </row>
    <row r="571" spans="2:18" x14ac:dyDescent="0.3">
      <c r="B571" s="55">
        <v>2</v>
      </c>
      <c r="C571" s="51" t="s">
        <v>70</v>
      </c>
      <c r="D571" s="107">
        <v>75</v>
      </c>
      <c r="E571" s="55" t="s">
        <v>1</v>
      </c>
      <c r="F571" s="61">
        <f>$D571*VLOOKUP($C571,Eisbilanzierung!$A:$F,2,FALSE)</f>
        <v>0</v>
      </c>
      <c r="G571" s="61">
        <f>$D571*VLOOKUP($C571,Eisbilanzierung!$A:$F,3,FALSE)</f>
        <v>75</v>
      </c>
      <c r="H571" s="61">
        <f>$D571*VLOOKUP($C571,Eisbilanzierung!$A:$F,4,FALSE)</f>
        <v>0</v>
      </c>
      <c r="I571" s="61">
        <f>$D571*VLOOKUP($C571,Eisbilanzierung!$A:$F,5,FALSE)</f>
        <v>75</v>
      </c>
      <c r="J571" s="61">
        <f>$D571*VLOOKUP($C571,Eisbilanzierung!$A:$F,6,FALSE)/100</f>
        <v>303.75</v>
      </c>
      <c r="L571" s="71">
        <f>$M568*D571</f>
        <v>97.5</v>
      </c>
      <c r="M571" s="71" t="str">
        <f t="shared" si="58"/>
        <v>g</v>
      </c>
      <c r="N571" s="117"/>
      <c r="O571" s="118"/>
      <c r="P571" s="118"/>
      <c r="Q571" s="118"/>
      <c r="R571" s="119"/>
    </row>
    <row r="572" spans="2:18" x14ac:dyDescent="0.3">
      <c r="B572" s="55">
        <v>3</v>
      </c>
      <c r="C572" s="51" t="s">
        <v>3</v>
      </c>
      <c r="D572" s="107">
        <v>30</v>
      </c>
      <c r="E572" s="55" t="s">
        <v>1</v>
      </c>
      <c r="F572" s="61">
        <f>$D572*VLOOKUP($C572,Eisbilanzierung!$A:$F,2,FALSE)</f>
        <v>0</v>
      </c>
      <c r="G572" s="61">
        <f>$D572*VLOOKUP($C572,Eisbilanzierung!$A:$F,3,FALSE)</f>
        <v>27.450000000000003</v>
      </c>
      <c r="H572" s="61">
        <f>$D572*VLOOKUP($C572,Eisbilanzierung!$A:$F,4,FALSE)</f>
        <v>0</v>
      </c>
      <c r="I572" s="61">
        <f>$D572*VLOOKUP($C572,Eisbilanzierung!$A:$F,5,FALSE)</f>
        <v>30</v>
      </c>
      <c r="J572" s="61">
        <f>$D572*VLOOKUP($C572,Eisbilanzierung!$A:$F,6,FALSE)/100</f>
        <v>109.8</v>
      </c>
      <c r="L572" s="71">
        <f>$M568*D572</f>
        <v>39</v>
      </c>
      <c r="M572" s="71" t="str">
        <f t="shared" si="58"/>
        <v>g</v>
      </c>
      <c r="N572" s="117"/>
      <c r="O572" s="118"/>
      <c r="P572" s="118"/>
      <c r="Q572" s="118"/>
      <c r="R572" s="119"/>
    </row>
    <row r="573" spans="2:18" x14ac:dyDescent="0.3">
      <c r="B573" s="68"/>
      <c r="C573" s="44" t="s">
        <v>7</v>
      </c>
      <c r="D573" s="73">
        <f>SUM(D570:D572)</f>
        <v>355</v>
      </c>
      <c r="E573" s="68" t="s">
        <v>1</v>
      </c>
      <c r="F573" s="74">
        <f>SUM(F570:F572)</f>
        <v>210</v>
      </c>
      <c r="G573" s="74">
        <f>SUM(G570:G572)</f>
        <v>114.45</v>
      </c>
      <c r="H573" s="74">
        <f>SUM(H570:H572)</f>
        <v>0.75</v>
      </c>
      <c r="I573" s="74">
        <f>SUM(I570:I572)</f>
        <v>145</v>
      </c>
      <c r="J573" s="74">
        <f>SUM(J570:J572)</f>
        <v>498.55</v>
      </c>
      <c r="K573" s="86"/>
      <c r="L573" s="73">
        <f>SUM(L570:L572)</f>
        <v>461.5</v>
      </c>
      <c r="M573" s="68" t="s">
        <v>1</v>
      </c>
    </row>
    <row r="574" spans="2:18" x14ac:dyDescent="0.3">
      <c r="C574" s="51" t="s">
        <v>113</v>
      </c>
      <c r="F574" s="75">
        <f>F573/$D573</f>
        <v>0.59154929577464788</v>
      </c>
      <c r="G574" s="75">
        <f t="shared" ref="G574:I574" si="59">G573/$D573</f>
        <v>0.32239436619718309</v>
      </c>
      <c r="H574" s="75">
        <f t="shared" si="59"/>
        <v>2.112676056338028E-3</v>
      </c>
      <c r="I574" s="75">
        <f t="shared" si="59"/>
        <v>0.40845070422535212</v>
      </c>
      <c r="J574" s="76">
        <f>J573/$D573*100</f>
        <v>140.43661971830986</v>
      </c>
      <c r="K574" s="59" t="s">
        <v>222</v>
      </c>
    </row>
    <row r="575" spans="2:18" x14ac:dyDescent="0.3">
      <c r="C575" s="44" t="s">
        <v>60</v>
      </c>
      <c r="F575" s="45">
        <v>0.64</v>
      </c>
      <c r="G575" s="45">
        <v>0.245</v>
      </c>
      <c r="H575" s="45">
        <v>0</v>
      </c>
      <c r="I575" s="45">
        <v>0.3</v>
      </c>
    </row>
    <row r="576" spans="2:18" x14ac:dyDescent="0.3">
      <c r="C576" s="44" t="s">
        <v>61</v>
      </c>
      <c r="F576" s="45">
        <v>0.7</v>
      </c>
      <c r="G576" s="45">
        <v>0.33</v>
      </c>
      <c r="H576" s="45">
        <v>0.01</v>
      </c>
      <c r="I576" s="45">
        <v>0.36</v>
      </c>
    </row>
    <row r="577" spans="2:18" x14ac:dyDescent="0.3">
      <c r="B577" s="61"/>
      <c r="C577" s="83"/>
      <c r="D577" s="61"/>
      <c r="E577" s="61"/>
      <c r="F577" s="88"/>
      <c r="G577" s="88"/>
      <c r="H577" s="88"/>
      <c r="I577" s="88"/>
      <c r="J577" s="78"/>
    </row>
    <row r="578" spans="2:18" x14ac:dyDescent="0.3">
      <c r="B578" s="61"/>
      <c r="C578" s="83"/>
      <c r="D578" s="61"/>
      <c r="E578" s="61"/>
      <c r="F578" s="88"/>
      <c r="G578" s="88"/>
      <c r="H578" s="88"/>
      <c r="I578" s="88"/>
      <c r="J578" s="78"/>
    </row>
    <row r="579" spans="2:18" ht="18.600000000000001" thickBot="1" x14ac:dyDescent="0.35">
      <c r="B579" s="66" t="s">
        <v>382</v>
      </c>
      <c r="F579" s="67" t="s">
        <v>79</v>
      </c>
      <c r="K579" s="85" t="s">
        <v>306</v>
      </c>
      <c r="L579" s="67" t="s">
        <v>264</v>
      </c>
      <c r="M579" s="67">
        <v>1.3</v>
      </c>
    </row>
    <row r="580" spans="2:18" x14ac:dyDescent="0.3">
      <c r="B580" s="68" t="s">
        <v>9</v>
      </c>
      <c r="C580" s="44" t="s">
        <v>10</v>
      </c>
      <c r="D580" s="68" t="s">
        <v>11</v>
      </c>
      <c r="E580" s="68" t="s">
        <v>1</v>
      </c>
      <c r="F580" s="69" t="s">
        <v>81</v>
      </c>
      <c r="G580" s="70" t="s">
        <v>82</v>
      </c>
      <c r="H580" s="69" t="s">
        <v>83</v>
      </c>
      <c r="I580" s="70" t="s">
        <v>84</v>
      </c>
      <c r="J580" s="70" t="s">
        <v>80</v>
      </c>
      <c r="K580" s="86" t="s">
        <v>87</v>
      </c>
      <c r="L580" s="68" t="s">
        <v>11</v>
      </c>
      <c r="M580" s="68" t="s">
        <v>1</v>
      </c>
      <c r="N580" s="114" t="s">
        <v>383</v>
      </c>
      <c r="O580" s="115"/>
      <c r="P580" s="115"/>
      <c r="Q580" s="115"/>
      <c r="R580" s="116"/>
    </row>
    <row r="581" spans="2:18" x14ac:dyDescent="0.3">
      <c r="B581" s="55">
        <v>1</v>
      </c>
      <c r="C581" s="51" t="s">
        <v>115</v>
      </c>
      <c r="D581" s="55">
        <v>300</v>
      </c>
      <c r="E581" s="55" t="s">
        <v>1</v>
      </c>
      <c r="F581" s="61">
        <f>$D581*VLOOKUP($C581,Eisbilanzierung!$A:$F,2,FALSE)</f>
        <v>192</v>
      </c>
      <c r="G581" s="61">
        <f>$D581*VLOOKUP($C581,Eisbilanzierung!$A:$F,3,FALSE)</f>
        <v>9.6</v>
      </c>
      <c r="H581" s="61">
        <f>$D581*VLOOKUP($C581,Eisbilanzierung!$A:$F,4,FALSE)</f>
        <v>90</v>
      </c>
      <c r="I581" s="61">
        <f>$D581*VLOOKUP($C581,Eisbilanzierung!$A:$F,5,FALSE)</f>
        <v>108</v>
      </c>
      <c r="J581" s="61">
        <f>$D581*VLOOKUP($C581,Eisbilanzierung!$A:$F,6,FALSE)/100</f>
        <v>864</v>
      </c>
      <c r="L581" s="71">
        <f>$M579*D581</f>
        <v>390</v>
      </c>
      <c r="M581" s="71" t="str">
        <f t="shared" ref="M581:M586" si="60">E581</f>
        <v>g</v>
      </c>
      <c r="N581" s="117"/>
      <c r="O581" s="118"/>
      <c r="P581" s="118"/>
      <c r="Q581" s="118"/>
      <c r="R581" s="119"/>
    </row>
    <row r="582" spans="2:18" x14ac:dyDescent="0.3">
      <c r="B582" s="55">
        <v>2</v>
      </c>
      <c r="C582" s="51" t="s">
        <v>39</v>
      </c>
      <c r="D582" s="55">
        <v>300</v>
      </c>
      <c r="E582" s="55" t="s">
        <v>1</v>
      </c>
      <c r="F582" s="61">
        <f>$D582*VLOOKUP($C582,Eisbilanzierung!$A:$F,2,FALSE)</f>
        <v>261</v>
      </c>
      <c r="G582" s="61">
        <f>$D582*VLOOKUP($C582,Eisbilanzierung!$A:$F,3,FALSE)</f>
        <v>14.4</v>
      </c>
      <c r="H582" s="61">
        <f>$D582*VLOOKUP($C582,Eisbilanzierung!$A:$F,4,FALSE)</f>
        <v>10.500000000000002</v>
      </c>
      <c r="I582" s="61">
        <f>$D582*VLOOKUP($C582,Eisbilanzierung!$A:$F,5,FALSE)</f>
        <v>39</v>
      </c>
      <c r="J582" s="61">
        <f>$D582*VLOOKUP($C582,Eisbilanzierung!$A:$F,6,FALSE)/100</f>
        <v>192</v>
      </c>
      <c r="L582" s="71">
        <f>$M579*D582</f>
        <v>390</v>
      </c>
      <c r="M582" s="71" t="str">
        <f t="shared" si="60"/>
        <v>g</v>
      </c>
      <c r="N582" s="117"/>
      <c r="O582" s="118"/>
      <c r="P582" s="118"/>
      <c r="Q582" s="118"/>
      <c r="R582" s="119"/>
    </row>
    <row r="583" spans="2:18" x14ac:dyDescent="0.3">
      <c r="B583" s="55">
        <v>3</v>
      </c>
      <c r="C583" s="51" t="s">
        <v>70</v>
      </c>
      <c r="D583" s="107">
        <v>70</v>
      </c>
      <c r="E583" s="55" t="s">
        <v>1</v>
      </c>
      <c r="F583" s="61">
        <f>$D583*VLOOKUP($C583,Eisbilanzierung!$A:$F,2,FALSE)</f>
        <v>0</v>
      </c>
      <c r="G583" s="61">
        <f>$D583*VLOOKUP($C583,Eisbilanzierung!$A:$F,3,FALSE)</f>
        <v>70</v>
      </c>
      <c r="H583" s="61">
        <f>$D583*VLOOKUP($C583,Eisbilanzierung!$A:$F,4,FALSE)</f>
        <v>0</v>
      </c>
      <c r="I583" s="61">
        <f>$D583*VLOOKUP($C583,Eisbilanzierung!$A:$F,5,FALSE)</f>
        <v>70</v>
      </c>
      <c r="J583" s="61">
        <f>$D583*VLOOKUP($C583,Eisbilanzierung!$A:$F,6,FALSE)/100</f>
        <v>283.5</v>
      </c>
      <c r="L583" s="71">
        <f>$M579*D583</f>
        <v>91</v>
      </c>
      <c r="M583" s="71" t="str">
        <f t="shared" si="60"/>
        <v>g</v>
      </c>
      <c r="N583" s="117"/>
      <c r="O583" s="118"/>
      <c r="P583" s="118"/>
      <c r="Q583" s="118"/>
      <c r="R583" s="119"/>
    </row>
    <row r="584" spans="2:18" x14ac:dyDescent="0.3">
      <c r="B584" s="55">
        <v>4</v>
      </c>
      <c r="C584" s="51" t="s">
        <v>3</v>
      </c>
      <c r="D584" s="107">
        <v>30</v>
      </c>
      <c r="E584" s="55" t="s">
        <v>1</v>
      </c>
      <c r="F584" s="61">
        <f>$D584*VLOOKUP($C584,Eisbilanzierung!$A:$F,2,FALSE)</f>
        <v>0</v>
      </c>
      <c r="G584" s="61">
        <f>$D584*VLOOKUP($C584,Eisbilanzierung!$A:$F,3,FALSE)</f>
        <v>27.450000000000003</v>
      </c>
      <c r="H584" s="61">
        <f>$D584*VLOOKUP($C584,Eisbilanzierung!$A:$F,4,FALSE)</f>
        <v>0</v>
      </c>
      <c r="I584" s="61">
        <f>$D584*VLOOKUP($C584,Eisbilanzierung!$A:$F,5,FALSE)</f>
        <v>30</v>
      </c>
      <c r="J584" s="61">
        <f>$D584*VLOOKUP($C584,Eisbilanzierung!$A:$F,6,FALSE)/100</f>
        <v>109.8</v>
      </c>
      <c r="L584" s="71">
        <f>$M579*D584</f>
        <v>39</v>
      </c>
      <c r="M584" s="71" t="str">
        <f t="shared" si="60"/>
        <v>g</v>
      </c>
      <c r="N584" s="117"/>
      <c r="O584" s="118"/>
      <c r="P584" s="118"/>
      <c r="Q584" s="118"/>
      <c r="R584" s="119"/>
    </row>
    <row r="585" spans="2:18" x14ac:dyDescent="0.3">
      <c r="B585" s="55">
        <v>5</v>
      </c>
      <c r="C585" s="51" t="s">
        <v>24</v>
      </c>
      <c r="D585" s="107">
        <v>20</v>
      </c>
      <c r="E585" s="55" t="s">
        <v>1</v>
      </c>
      <c r="F585" s="61">
        <f>$D585*VLOOKUP($C585,Eisbilanzierung!$A:$F,2,FALSE)</f>
        <v>0</v>
      </c>
      <c r="G585" s="61">
        <f>$D585*VLOOKUP($C585,Eisbilanzierung!$A:$F,3,FALSE)</f>
        <v>18.3</v>
      </c>
      <c r="H585" s="61">
        <f>$D585*VLOOKUP($C585,Eisbilanzierung!$A:$F,4,FALSE)</f>
        <v>0</v>
      </c>
      <c r="I585" s="61">
        <f>$D585*VLOOKUP($C585,Eisbilanzierung!$A:$F,5,FALSE)</f>
        <v>20</v>
      </c>
      <c r="J585" s="61">
        <f>$D585*VLOOKUP($C585,Eisbilanzierung!$A:$F,6,FALSE)/100</f>
        <v>73.2</v>
      </c>
      <c r="L585" s="71">
        <f>$M579*D585</f>
        <v>26</v>
      </c>
      <c r="M585" s="71" t="str">
        <f t="shared" si="60"/>
        <v>g</v>
      </c>
      <c r="N585" s="117"/>
      <c r="O585" s="118"/>
      <c r="P585" s="118"/>
      <c r="Q585" s="118"/>
      <c r="R585" s="119"/>
    </row>
    <row r="586" spans="2:18" ht="15" thickBot="1" x14ac:dyDescent="0.35">
      <c r="B586" s="55">
        <v>6</v>
      </c>
      <c r="C586" s="51" t="s">
        <v>119</v>
      </c>
      <c r="D586" s="72">
        <v>0.04</v>
      </c>
      <c r="E586" s="55" t="s">
        <v>1</v>
      </c>
      <c r="F586" s="61">
        <f>$D586*VLOOKUP($C586,Eisbilanzierung!$A:$F,2,FALSE)</f>
        <v>4.0000000000000002E-4</v>
      </c>
      <c r="G586" s="61">
        <f>$D586*VLOOKUP($C586,Eisbilanzierung!$A:$F,3,FALSE)</f>
        <v>0</v>
      </c>
      <c r="H586" s="61">
        <f>$D586*VLOOKUP($C586,Eisbilanzierung!$A:$F,4,FALSE)</f>
        <v>0</v>
      </c>
      <c r="I586" s="61">
        <f>$D586*VLOOKUP($C586,Eisbilanzierung!$A:$F,5,FALSE)</f>
        <v>3.9600000000000003E-2</v>
      </c>
      <c r="J586" s="61">
        <f>$D586*VLOOKUP($C586,Eisbilanzierung!$A:$F,6,FALSE)/100</f>
        <v>0</v>
      </c>
      <c r="K586" s="51" t="s">
        <v>165</v>
      </c>
      <c r="L586" s="71">
        <f>$M579*D586</f>
        <v>5.2000000000000005E-2</v>
      </c>
      <c r="M586" s="71" t="str">
        <f t="shared" si="60"/>
        <v>g</v>
      </c>
      <c r="N586" s="120"/>
      <c r="O586" s="121"/>
      <c r="P586" s="121"/>
      <c r="Q586" s="121"/>
      <c r="R586" s="122"/>
    </row>
    <row r="587" spans="2:18" x14ac:dyDescent="0.3">
      <c r="B587" s="68"/>
      <c r="C587" s="44" t="s">
        <v>7</v>
      </c>
      <c r="D587" s="73">
        <f>SUM(D581:D586)</f>
        <v>720.04</v>
      </c>
      <c r="E587" s="68" t="s">
        <v>1</v>
      </c>
      <c r="F587" s="74">
        <f>SUM(F581:F586)</f>
        <v>453.00040000000001</v>
      </c>
      <c r="G587" s="74">
        <f>SUM(G581:G586)</f>
        <v>139.75</v>
      </c>
      <c r="H587" s="74">
        <f>SUM(H581:H586)</f>
        <v>100.5</v>
      </c>
      <c r="I587" s="74">
        <f>SUM(I581:I586)</f>
        <v>267.03960000000001</v>
      </c>
      <c r="J587" s="74">
        <f>SUM(J581:J586)</f>
        <v>1522.5</v>
      </c>
      <c r="K587" s="86"/>
      <c r="L587" s="73">
        <f>SUM(L581:L586)</f>
        <v>936.05200000000002</v>
      </c>
      <c r="M587" s="68" t="s">
        <v>1</v>
      </c>
    </row>
    <row r="588" spans="2:18" x14ac:dyDescent="0.3">
      <c r="C588" s="51" t="s">
        <v>113</v>
      </c>
      <c r="F588" s="75">
        <f>F587/$D587</f>
        <v>0.62913227042942066</v>
      </c>
      <c r="G588" s="75">
        <f t="shared" ref="G588:I588" si="61">G587/$D587</f>
        <v>0.19408643964224212</v>
      </c>
      <c r="H588" s="75">
        <f t="shared" si="61"/>
        <v>0.13957557913449253</v>
      </c>
      <c r="I588" s="75">
        <f t="shared" si="61"/>
        <v>0.37086772957057945</v>
      </c>
      <c r="J588" s="76">
        <f>J587/$D587*100</f>
        <v>211.44658630076108</v>
      </c>
      <c r="K588" s="59" t="s">
        <v>222</v>
      </c>
    </row>
    <row r="589" spans="2:18" x14ac:dyDescent="0.3">
      <c r="C589" s="44" t="s">
        <v>58</v>
      </c>
      <c r="F589" s="45">
        <v>0.62</v>
      </c>
      <c r="G589" s="45">
        <v>0.18</v>
      </c>
      <c r="H589" s="45">
        <v>2.4500000000000001E-2</v>
      </c>
      <c r="I589" s="45">
        <v>0.35</v>
      </c>
    </row>
    <row r="590" spans="2:18" x14ac:dyDescent="0.3">
      <c r="C590" s="44" t="s">
        <v>59</v>
      </c>
      <c r="F590" s="45">
        <v>0.65</v>
      </c>
      <c r="G590" s="45">
        <v>0.21</v>
      </c>
      <c r="H590" s="45">
        <v>0.1</v>
      </c>
      <c r="I590" s="45">
        <v>0.38</v>
      </c>
    </row>
    <row r="591" spans="2:18" x14ac:dyDescent="0.3">
      <c r="B591" s="61"/>
      <c r="C591" s="83"/>
      <c r="D591" s="61"/>
      <c r="E591" s="61"/>
      <c r="F591" s="88"/>
      <c r="G591" s="88"/>
      <c r="H591" s="88"/>
      <c r="I591" s="88"/>
      <c r="J591" s="78"/>
    </row>
    <row r="593" spans="1:21" s="80" customFormat="1" ht="18" x14ac:dyDescent="0.3">
      <c r="A593" s="79" t="s">
        <v>338</v>
      </c>
      <c r="D593" s="81"/>
      <c r="E593" s="81"/>
      <c r="K593" s="82"/>
      <c r="L593" s="81"/>
      <c r="M593" s="81"/>
    </row>
    <row r="594" spans="1:21" s="78" customFormat="1" x14ac:dyDescent="0.3">
      <c r="A594" s="51"/>
      <c r="B594" s="51"/>
      <c r="C594" s="51"/>
      <c r="D594" s="30"/>
      <c r="E594" s="55"/>
      <c r="G594" s="51"/>
      <c r="H594" s="51"/>
      <c r="I594" s="51"/>
      <c r="J594" s="51"/>
      <c r="K594" s="59"/>
      <c r="L594" s="55"/>
      <c r="M594" s="55"/>
      <c r="N594" s="51"/>
      <c r="O594" s="51"/>
      <c r="P594" s="51"/>
      <c r="Q594" s="51"/>
      <c r="R594" s="51"/>
      <c r="S594" s="51"/>
      <c r="T594" s="51"/>
      <c r="U594" s="51"/>
    </row>
    <row r="595" spans="1:21" s="78" customFormat="1" x14ac:dyDescent="0.3">
      <c r="A595" s="51"/>
      <c r="B595" s="51" t="s">
        <v>65</v>
      </c>
      <c r="C595" s="51"/>
      <c r="D595" s="30" t="s">
        <v>340</v>
      </c>
      <c r="E595" s="55"/>
      <c r="G595" s="51"/>
      <c r="H595" s="51"/>
      <c r="I595" s="51"/>
      <c r="J595" s="51"/>
      <c r="K595" s="59"/>
      <c r="L595" s="55"/>
      <c r="M595" s="55"/>
      <c r="N595" s="51"/>
      <c r="O595" s="51"/>
      <c r="P595" s="51"/>
      <c r="Q595" s="51"/>
      <c r="R595" s="51"/>
      <c r="S595" s="51"/>
      <c r="T595" s="51"/>
      <c r="U595" s="51"/>
    </row>
    <row r="596" spans="1:21" s="78" customFormat="1" x14ac:dyDescent="0.3">
      <c r="A596" s="51"/>
      <c r="B596" s="51"/>
      <c r="C596" s="51"/>
      <c r="D596" s="30"/>
      <c r="E596" s="55"/>
      <c r="G596" s="51"/>
      <c r="H596" s="51"/>
      <c r="I596" s="51"/>
      <c r="J596" s="51"/>
      <c r="K596" s="59"/>
      <c r="L596" s="55"/>
      <c r="M596" s="55"/>
      <c r="N596" s="51"/>
      <c r="O596" s="51"/>
      <c r="P596" s="51"/>
      <c r="Q596" s="51"/>
      <c r="R596" s="51"/>
      <c r="S596" s="51"/>
      <c r="T596" s="51"/>
      <c r="U596" s="51"/>
    </row>
    <row r="597" spans="1:21" ht="18.600000000000001" thickBot="1" x14ac:dyDescent="0.35">
      <c r="B597" s="66" t="s">
        <v>338</v>
      </c>
      <c r="F597" s="67" t="s">
        <v>79</v>
      </c>
      <c r="K597" s="87" t="s">
        <v>325</v>
      </c>
      <c r="L597" s="67" t="s">
        <v>264</v>
      </c>
      <c r="M597" s="67">
        <v>0.9</v>
      </c>
    </row>
    <row r="598" spans="1:21" x14ac:dyDescent="0.3">
      <c r="B598" s="68" t="s">
        <v>9</v>
      </c>
      <c r="C598" s="44" t="s">
        <v>10</v>
      </c>
      <c r="D598" s="68" t="s">
        <v>11</v>
      </c>
      <c r="E598" s="68" t="s">
        <v>1</v>
      </c>
      <c r="F598" s="69" t="s">
        <v>81</v>
      </c>
      <c r="G598" s="70" t="s">
        <v>82</v>
      </c>
      <c r="H598" s="69" t="s">
        <v>83</v>
      </c>
      <c r="I598" s="70" t="s">
        <v>84</v>
      </c>
      <c r="J598" s="70" t="s">
        <v>80</v>
      </c>
      <c r="K598" s="86" t="s">
        <v>87</v>
      </c>
      <c r="L598" s="68" t="s">
        <v>11</v>
      </c>
      <c r="M598" s="68" t="s">
        <v>1</v>
      </c>
      <c r="N598" s="114" t="s">
        <v>326</v>
      </c>
      <c r="O598" s="115"/>
      <c r="P598" s="115"/>
      <c r="Q598" s="115"/>
      <c r="R598" s="116"/>
    </row>
    <row r="599" spans="1:21" x14ac:dyDescent="0.3">
      <c r="B599" s="55">
        <v>1</v>
      </c>
      <c r="C599" s="51" t="s">
        <v>115</v>
      </c>
      <c r="D599" s="55">
        <v>300</v>
      </c>
      <c r="E599" s="55" t="s">
        <v>1</v>
      </c>
      <c r="F599" s="61">
        <f>$D599*VLOOKUP($C599,Eisbilanzierung!$A:$F,2,FALSE)</f>
        <v>192</v>
      </c>
      <c r="G599" s="61">
        <f>$D599*VLOOKUP($C599,Eisbilanzierung!$A:$F,3,FALSE)</f>
        <v>9.6</v>
      </c>
      <c r="H599" s="61">
        <f>$D599*VLOOKUP($C599,Eisbilanzierung!$A:$F,4,FALSE)</f>
        <v>90</v>
      </c>
      <c r="I599" s="61">
        <f>$D599*VLOOKUP($C599,Eisbilanzierung!$A:$F,5,FALSE)</f>
        <v>108</v>
      </c>
      <c r="J599" s="61">
        <f>$D599*VLOOKUP($C599,Eisbilanzierung!$A:$F,6,FALSE)/100</f>
        <v>864</v>
      </c>
      <c r="L599" s="71">
        <f>$M597*D599</f>
        <v>270</v>
      </c>
      <c r="M599" s="71" t="str">
        <f t="shared" ref="M599:M601" si="62">E599</f>
        <v>g</v>
      </c>
      <c r="N599" s="117"/>
      <c r="O599" s="118"/>
      <c r="P599" s="118"/>
      <c r="Q599" s="118"/>
      <c r="R599" s="119"/>
    </row>
    <row r="600" spans="1:21" x14ac:dyDescent="0.3">
      <c r="B600" s="55">
        <v>2</v>
      </c>
      <c r="C600" s="51" t="s">
        <v>39</v>
      </c>
      <c r="D600" s="55">
        <v>250</v>
      </c>
      <c r="E600" s="55" t="s">
        <v>1</v>
      </c>
      <c r="F600" s="61">
        <f>$D600*VLOOKUP($C600,Eisbilanzierung!$A:$F,2,FALSE)</f>
        <v>217.5</v>
      </c>
      <c r="G600" s="61">
        <f>$D600*VLOOKUP($C600,Eisbilanzierung!$A:$F,3,FALSE)</f>
        <v>12</v>
      </c>
      <c r="H600" s="61">
        <f>$D600*VLOOKUP($C600,Eisbilanzierung!$A:$F,4,FALSE)</f>
        <v>8.75</v>
      </c>
      <c r="I600" s="61">
        <f>$D600*VLOOKUP($C600,Eisbilanzierung!$A:$F,5,FALSE)</f>
        <v>32.5</v>
      </c>
      <c r="J600" s="61">
        <f>$D600*VLOOKUP($C600,Eisbilanzierung!$A:$F,6,FALSE)/100</f>
        <v>160</v>
      </c>
      <c r="L600" s="71">
        <f>$M597*D600</f>
        <v>225</v>
      </c>
      <c r="M600" s="71" t="str">
        <f t="shared" si="62"/>
        <v>g</v>
      </c>
      <c r="N600" s="117"/>
      <c r="O600" s="118"/>
      <c r="P600" s="118"/>
      <c r="Q600" s="118"/>
      <c r="R600" s="119"/>
    </row>
    <row r="601" spans="1:21" x14ac:dyDescent="0.3">
      <c r="B601" s="55">
        <v>3</v>
      </c>
      <c r="C601" s="51" t="s">
        <v>70</v>
      </c>
      <c r="D601" s="55">
        <v>50</v>
      </c>
      <c r="E601" s="55" t="s">
        <v>1</v>
      </c>
      <c r="F601" s="61">
        <f>$D601*VLOOKUP($C601,Eisbilanzierung!$A:$F,2,FALSE)</f>
        <v>0</v>
      </c>
      <c r="G601" s="61">
        <f>$D601*VLOOKUP($C601,Eisbilanzierung!$A:$F,3,FALSE)</f>
        <v>50</v>
      </c>
      <c r="H601" s="61">
        <f>$D601*VLOOKUP($C601,Eisbilanzierung!$A:$F,4,FALSE)</f>
        <v>0</v>
      </c>
      <c r="I601" s="61">
        <f>$D601*VLOOKUP($C601,Eisbilanzierung!$A:$F,5,FALSE)</f>
        <v>50</v>
      </c>
      <c r="J601" s="61">
        <f>$D601*VLOOKUP($C601,Eisbilanzierung!$A:$F,6,FALSE)/100</f>
        <v>202.5</v>
      </c>
      <c r="L601" s="71">
        <f>$M597*D601</f>
        <v>45</v>
      </c>
      <c r="M601" s="71" t="str">
        <f t="shared" si="62"/>
        <v>g</v>
      </c>
      <c r="N601" s="117"/>
      <c r="O601" s="118"/>
      <c r="P601" s="118"/>
      <c r="Q601" s="118"/>
      <c r="R601" s="119"/>
    </row>
    <row r="602" spans="1:21" x14ac:dyDescent="0.3">
      <c r="B602" s="55">
        <v>4</v>
      </c>
      <c r="C602" s="51" t="s">
        <v>339</v>
      </c>
      <c r="D602" s="55">
        <v>300</v>
      </c>
      <c r="E602" s="55" t="s">
        <v>1</v>
      </c>
      <c r="F602" s="61">
        <f>$D602*VLOOKUP($C602,Eisbilanzierung!$A:$F,2,FALSE)</f>
        <v>183</v>
      </c>
      <c r="G602" s="61">
        <f>$D602*VLOOKUP($C602,Eisbilanzierung!$A:$F,3,FALSE)</f>
        <v>85.499999999999986</v>
      </c>
      <c r="H602" s="61">
        <f>$D602*VLOOKUP($C602,Eisbilanzierung!$A:$F,4,FALSE)</f>
        <v>5.3999999999999995</v>
      </c>
      <c r="I602" s="61">
        <f>$D602*VLOOKUP($C602,Eisbilanzierung!$A:$F,5,FALSE)</f>
        <v>117</v>
      </c>
      <c r="J602" s="61">
        <f>$D602*VLOOKUP($C602,Eisbilanzierung!$A:$F,6,FALSE)/100</f>
        <v>432</v>
      </c>
      <c r="K602" s="51" t="s">
        <v>341</v>
      </c>
      <c r="L602" s="71">
        <f>$M597*D602</f>
        <v>270</v>
      </c>
      <c r="M602" s="71" t="e">
        <f>#REF!</f>
        <v>#REF!</v>
      </c>
      <c r="N602" s="117"/>
      <c r="O602" s="118"/>
      <c r="P602" s="118"/>
      <c r="Q602" s="118"/>
      <c r="R602" s="119"/>
    </row>
    <row r="603" spans="1:21" x14ac:dyDescent="0.3">
      <c r="B603" s="68"/>
      <c r="C603" s="44" t="s">
        <v>7</v>
      </c>
      <c r="D603" s="73">
        <f>SUM(D599:D602)</f>
        <v>900</v>
      </c>
      <c r="E603" s="68" t="s">
        <v>1</v>
      </c>
      <c r="F603" s="74">
        <f>SUM(F599:F602)</f>
        <v>592.5</v>
      </c>
      <c r="G603" s="74">
        <f>SUM(G599:G602)</f>
        <v>157.09999999999997</v>
      </c>
      <c r="H603" s="74">
        <f>SUM(H599:H602)</f>
        <v>104.15</v>
      </c>
      <c r="I603" s="74">
        <f>SUM(I599:I602)</f>
        <v>307.5</v>
      </c>
      <c r="J603" s="74">
        <f>SUM(J599:J602)</f>
        <v>1658.5</v>
      </c>
      <c r="K603" s="86"/>
      <c r="L603" s="73">
        <f>SUM(L599:L602)</f>
        <v>810</v>
      </c>
      <c r="M603" s="68" t="s">
        <v>1</v>
      </c>
    </row>
    <row r="604" spans="1:21" x14ac:dyDescent="0.3">
      <c r="C604" s="51" t="s">
        <v>113</v>
      </c>
      <c r="F604" s="75">
        <f>F603/$D603</f>
        <v>0.65833333333333333</v>
      </c>
      <c r="G604" s="75">
        <f t="shared" ref="G604:I604" si="63">G603/$D603</f>
        <v>0.17455555555555552</v>
      </c>
      <c r="H604" s="75">
        <f t="shared" si="63"/>
        <v>0.11572222222222223</v>
      </c>
      <c r="I604" s="75">
        <f t="shared" si="63"/>
        <v>0.34166666666666667</v>
      </c>
      <c r="J604" s="76">
        <f>J603/$D603*100</f>
        <v>184.27777777777777</v>
      </c>
      <c r="K604" s="59" t="s">
        <v>222</v>
      </c>
    </row>
    <row r="605" spans="1:21" x14ac:dyDescent="0.3">
      <c r="C605" s="44" t="s">
        <v>58</v>
      </c>
      <c r="F605" s="45">
        <v>0.62</v>
      </c>
      <c r="G605" s="45">
        <v>0.18</v>
      </c>
      <c r="H605" s="45">
        <v>2.4500000000000001E-2</v>
      </c>
      <c r="I605" s="45">
        <v>0.35</v>
      </c>
    </row>
    <row r="606" spans="1:21" x14ac:dyDescent="0.3">
      <c r="C606" s="44" t="s">
        <v>59</v>
      </c>
      <c r="F606" s="45">
        <v>0.65</v>
      </c>
      <c r="G606" s="45">
        <v>0.21</v>
      </c>
      <c r="H606" s="45">
        <v>0.1</v>
      </c>
      <c r="I606" s="45">
        <v>0.38</v>
      </c>
    </row>
    <row r="607" spans="1:21" x14ac:dyDescent="0.3">
      <c r="B607" s="51"/>
    </row>
    <row r="608" spans="1:21" ht="18.600000000000001" thickBot="1" x14ac:dyDescent="0.35">
      <c r="B608" s="66" t="s">
        <v>338</v>
      </c>
      <c r="F608" s="67" t="s">
        <v>79</v>
      </c>
      <c r="K608" s="85" t="s">
        <v>306</v>
      </c>
      <c r="L608" s="67" t="s">
        <v>264</v>
      </c>
      <c r="M608" s="67">
        <v>1.3</v>
      </c>
    </row>
    <row r="609" spans="1:18" x14ac:dyDescent="0.3">
      <c r="B609" s="68" t="s">
        <v>9</v>
      </c>
      <c r="C609" s="44" t="s">
        <v>10</v>
      </c>
      <c r="D609" s="68" t="s">
        <v>11</v>
      </c>
      <c r="E609" s="68" t="s">
        <v>1</v>
      </c>
      <c r="F609" s="69" t="s">
        <v>81</v>
      </c>
      <c r="G609" s="70" t="s">
        <v>82</v>
      </c>
      <c r="H609" s="69" t="s">
        <v>83</v>
      </c>
      <c r="I609" s="70" t="s">
        <v>84</v>
      </c>
      <c r="J609" s="70" t="s">
        <v>80</v>
      </c>
      <c r="K609" s="86" t="s">
        <v>87</v>
      </c>
      <c r="L609" s="68" t="s">
        <v>11</v>
      </c>
      <c r="M609" s="68" t="s">
        <v>1</v>
      </c>
      <c r="N609" s="114" t="s">
        <v>343</v>
      </c>
      <c r="O609" s="115"/>
      <c r="P609" s="115"/>
      <c r="Q609" s="115"/>
      <c r="R609" s="116"/>
    </row>
    <row r="610" spans="1:18" x14ac:dyDescent="0.3">
      <c r="B610" s="55">
        <v>1</v>
      </c>
      <c r="C610" s="51" t="s">
        <v>115</v>
      </c>
      <c r="D610" s="55">
        <v>300</v>
      </c>
      <c r="E610" s="55" t="s">
        <v>1</v>
      </c>
      <c r="F610" s="61">
        <f>$D610*VLOOKUP($C610,Eisbilanzierung!$A:$F,2,FALSE)</f>
        <v>192</v>
      </c>
      <c r="G610" s="61">
        <f>$D610*VLOOKUP($C610,Eisbilanzierung!$A:$F,3,FALSE)</f>
        <v>9.6</v>
      </c>
      <c r="H610" s="61">
        <f>$D610*VLOOKUP($C610,Eisbilanzierung!$A:$F,4,FALSE)</f>
        <v>90</v>
      </c>
      <c r="I610" s="61">
        <f>$D610*VLOOKUP($C610,Eisbilanzierung!$A:$F,5,FALSE)</f>
        <v>108</v>
      </c>
      <c r="J610" s="61">
        <f>$D610*VLOOKUP($C610,Eisbilanzierung!$A:$F,6,FALSE)/100</f>
        <v>864</v>
      </c>
      <c r="L610" s="71">
        <f>$M608*D610</f>
        <v>390</v>
      </c>
      <c r="M610" s="71" t="str">
        <f t="shared" ref="M610:M616" si="64">E610</f>
        <v>g</v>
      </c>
      <c r="N610" s="117"/>
      <c r="O610" s="118"/>
      <c r="P610" s="118"/>
      <c r="Q610" s="118"/>
      <c r="R610" s="119"/>
    </row>
    <row r="611" spans="1:18" x14ac:dyDescent="0.3">
      <c r="B611" s="55">
        <v>2</v>
      </c>
      <c r="C611" s="51" t="s">
        <v>39</v>
      </c>
      <c r="D611" s="55">
        <v>250</v>
      </c>
      <c r="E611" s="55" t="s">
        <v>1</v>
      </c>
      <c r="F611" s="61">
        <f>$D611*VLOOKUP($C611,Eisbilanzierung!$A:$F,2,FALSE)</f>
        <v>217.5</v>
      </c>
      <c r="G611" s="61">
        <f>$D611*VLOOKUP($C611,Eisbilanzierung!$A:$F,3,FALSE)</f>
        <v>12</v>
      </c>
      <c r="H611" s="61">
        <f>$D611*VLOOKUP($C611,Eisbilanzierung!$A:$F,4,FALSE)</f>
        <v>8.75</v>
      </c>
      <c r="I611" s="61">
        <f>$D611*VLOOKUP($C611,Eisbilanzierung!$A:$F,5,FALSE)</f>
        <v>32.5</v>
      </c>
      <c r="J611" s="61">
        <f>$D611*VLOOKUP($C611,Eisbilanzierung!$A:$F,6,FALSE)/100</f>
        <v>160</v>
      </c>
      <c r="L611" s="71">
        <f>$M608*D611</f>
        <v>325</v>
      </c>
      <c r="M611" s="71" t="str">
        <f t="shared" si="64"/>
        <v>g</v>
      </c>
      <c r="N611" s="117"/>
      <c r="O611" s="118"/>
      <c r="P611" s="118"/>
      <c r="Q611" s="118"/>
      <c r="R611" s="119"/>
    </row>
    <row r="612" spans="1:18" x14ac:dyDescent="0.3">
      <c r="B612" s="55">
        <v>3</v>
      </c>
      <c r="C612" s="51" t="s">
        <v>3</v>
      </c>
      <c r="D612" s="55">
        <v>30</v>
      </c>
      <c r="E612" s="55" t="s">
        <v>1</v>
      </c>
      <c r="F612" s="61">
        <f>$D612*VLOOKUP($C612,Eisbilanzierung!$A:$F,2,FALSE)</f>
        <v>0</v>
      </c>
      <c r="G612" s="61">
        <f>$D612*VLOOKUP($C612,Eisbilanzierung!$A:$F,3,FALSE)</f>
        <v>27.450000000000003</v>
      </c>
      <c r="H612" s="61">
        <f>$D612*VLOOKUP($C612,Eisbilanzierung!$A:$F,4,FALSE)</f>
        <v>0</v>
      </c>
      <c r="I612" s="61">
        <f>$D612*VLOOKUP($C612,Eisbilanzierung!$A:$F,5,FALSE)</f>
        <v>30</v>
      </c>
      <c r="J612" s="61">
        <f>$D612*VLOOKUP($C612,Eisbilanzierung!$A:$F,6,FALSE)/100</f>
        <v>109.8</v>
      </c>
      <c r="L612" s="71" t="e">
        <f>$M609*D612</f>
        <v>#VALUE!</v>
      </c>
      <c r="M612" s="71" t="str">
        <f t="shared" ref="M612" si="65">E612</f>
        <v>g</v>
      </c>
      <c r="N612" s="117"/>
      <c r="O612" s="118"/>
      <c r="P612" s="118"/>
      <c r="Q612" s="118"/>
      <c r="R612" s="119"/>
    </row>
    <row r="613" spans="1:18" x14ac:dyDescent="0.3">
      <c r="B613" s="55">
        <v>4</v>
      </c>
      <c r="C613" s="51" t="s">
        <v>70</v>
      </c>
      <c r="D613" s="55">
        <v>50</v>
      </c>
      <c r="E613" s="55" t="s">
        <v>1</v>
      </c>
      <c r="F613" s="61">
        <f>$D613*VLOOKUP($C613,Eisbilanzierung!$A:$F,2,FALSE)</f>
        <v>0</v>
      </c>
      <c r="G613" s="61">
        <f>$D613*VLOOKUP($C613,Eisbilanzierung!$A:$F,3,FALSE)</f>
        <v>50</v>
      </c>
      <c r="H613" s="61">
        <f>$D613*VLOOKUP($C613,Eisbilanzierung!$A:$F,4,FALSE)</f>
        <v>0</v>
      </c>
      <c r="I613" s="61">
        <f>$D613*VLOOKUP($C613,Eisbilanzierung!$A:$F,5,FALSE)</f>
        <v>50</v>
      </c>
      <c r="J613" s="61">
        <f>$D613*VLOOKUP($C613,Eisbilanzierung!$A:$F,6,FALSE)/100</f>
        <v>202.5</v>
      </c>
      <c r="L613" s="71">
        <f>$M608*D613</f>
        <v>65</v>
      </c>
      <c r="M613" s="71" t="str">
        <f t="shared" si="64"/>
        <v>g</v>
      </c>
      <c r="N613" s="117"/>
      <c r="O613" s="118"/>
      <c r="P613" s="118"/>
      <c r="Q613" s="118"/>
      <c r="R613" s="119"/>
    </row>
    <row r="614" spans="1:18" x14ac:dyDescent="0.3">
      <c r="B614" s="55">
        <v>5</v>
      </c>
      <c r="C614" s="51" t="s">
        <v>339</v>
      </c>
      <c r="D614" s="55">
        <v>300</v>
      </c>
      <c r="E614" s="55" t="s">
        <v>1</v>
      </c>
      <c r="F614" s="61">
        <f>$D614*VLOOKUP($C614,Eisbilanzierung!$A:$F,2,FALSE)</f>
        <v>183</v>
      </c>
      <c r="G614" s="61">
        <f>$D614*VLOOKUP($C614,Eisbilanzierung!$A:$F,3,FALSE)</f>
        <v>85.499999999999986</v>
      </c>
      <c r="H614" s="61">
        <f>$D614*VLOOKUP($C614,Eisbilanzierung!$A:$F,4,FALSE)</f>
        <v>5.3999999999999995</v>
      </c>
      <c r="I614" s="61">
        <f>$D614*VLOOKUP($C614,Eisbilanzierung!$A:$F,5,FALSE)</f>
        <v>117</v>
      </c>
      <c r="J614" s="61">
        <f>$D614*VLOOKUP($C614,Eisbilanzierung!$A:$F,6,FALSE)/100</f>
        <v>432</v>
      </c>
      <c r="K614" s="51" t="s">
        <v>341</v>
      </c>
      <c r="L614" s="71">
        <f>$M608*D614</f>
        <v>390</v>
      </c>
      <c r="M614" s="71" t="str">
        <f t="shared" si="64"/>
        <v>g</v>
      </c>
      <c r="N614" s="117"/>
      <c r="O614" s="118"/>
      <c r="P614" s="118"/>
      <c r="Q614" s="118"/>
      <c r="R614" s="119"/>
    </row>
    <row r="615" spans="1:18" x14ac:dyDescent="0.3">
      <c r="B615" s="55">
        <v>6</v>
      </c>
      <c r="C615" s="51" t="s">
        <v>47</v>
      </c>
      <c r="D615" s="107">
        <v>18</v>
      </c>
      <c r="E615" s="55" t="s">
        <v>1</v>
      </c>
      <c r="F615" s="61">
        <f>$D615*VLOOKUP($C615,Eisbilanzierung!$A:$F,2,FALSE)</f>
        <v>0</v>
      </c>
      <c r="G615" s="61">
        <f>$D615*VLOOKUP($C615,Eisbilanzierung!$A:$F,3,FALSE)</f>
        <v>16.47</v>
      </c>
      <c r="H615" s="61">
        <f>$D615*VLOOKUP($C615,Eisbilanzierung!$A:$F,4,FALSE)</f>
        <v>0</v>
      </c>
      <c r="I615" s="61">
        <f>$D615*VLOOKUP($C615,Eisbilanzierung!$A:$F,5,FALSE)</f>
        <v>18</v>
      </c>
      <c r="J615" s="61">
        <f>$D615*VLOOKUP($C615,Eisbilanzierung!$A:$F,6,FALSE)/100</f>
        <v>65.88</v>
      </c>
      <c r="L615" s="71">
        <f>$M608*D615</f>
        <v>23.400000000000002</v>
      </c>
      <c r="M615" s="71" t="str">
        <f t="shared" si="64"/>
        <v>g</v>
      </c>
      <c r="N615" s="117"/>
      <c r="O615" s="118"/>
      <c r="P615" s="118"/>
      <c r="Q615" s="118"/>
      <c r="R615" s="119"/>
    </row>
    <row r="616" spans="1:18" ht="15" thickBot="1" x14ac:dyDescent="0.35">
      <c r="B616" s="55">
        <v>7</v>
      </c>
      <c r="C616" s="51" t="s">
        <v>119</v>
      </c>
      <c r="D616" s="72">
        <v>0.04</v>
      </c>
      <c r="E616" s="55" t="s">
        <v>1</v>
      </c>
      <c r="F616" s="61">
        <f>$D616*VLOOKUP($C616,Eisbilanzierung!$A:$F,2,FALSE)</f>
        <v>4.0000000000000002E-4</v>
      </c>
      <c r="G616" s="61">
        <f>$D616*VLOOKUP($C616,Eisbilanzierung!$A:$F,3,FALSE)</f>
        <v>0</v>
      </c>
      <c r="H616" s="61">
        <f>$D616*VLOOKUP($C616,Eisbilanzierung!$A:$F,4,FALSE)</f>
        <v>0</v>
      </c>
      <c r="I616" s="61">
        <f>$D616*VLOOKUP($C616,Eisbilanzierung!$A:$F,5,FALSE)</f>
        <v>3.9600000000000003E-2</v>
      </c>
      <c r="J616" s="61">
        <f>$D616*VLOOKUP($C616,Eisbilanzierung!$A:$F,6,FALSE)/100</f>
        <v>0</v>
      </c>
      <c r="K616" s="51" t="s">
        <v>165</v>
      </c>
      <c r="L616" s="71">
        <f>$M608*D616</f>
        <v>5.2000000000000005E-2</v>
      </c>
      <c r="M616" s="71" t="str">
        <f t="shared" si="64"/>
        <v>g</v>
      </c>
      <c r="N616" s="120"/>
      <c r="O616" s="121"/>
      <c r="P616" s="121"/>
      <c r="Q616" s="121"/>
      <c r="R616" s="122"/>
    </row>
    <row r="617" spans="1:18" x14ac:dyDescent="0.3">
      <c r="B617" s="68"/>
      <c r="C617" s="44" t="s">
        <v>7</v>
      </c>
      <c r="D617" s="73">
        <f>SUM(D610:D616)</f>
        <v>948.04</v>
      </c>
      <c r="E617" s="68" t="s">
        <v>1</v>
      </c>
      <c r="F617" s="74">
        <f>SUM(F610:F616)</f>
        <v>592.50040000000001</v>
      </c>
      <c r="G617" s="74">
        <f>SUM(G610:G616)</f>
        <v>201.02</v>
      </c>
      <c r="H617" s="74">
        <f>SUM(H610:H616)</f>
        <v>104.15</v>
      </c>
      <c r="I617" s="74">
        <f>SUM(I610:I616)</f>
        <v>355.53960000000001</v>
      </c>
      <c r="J617" s="74">
        <f>SUM(J610:J616)</f>
        <v>1834.1799999999998</v>
      </c>
      <c r="K617" s="86"/>
      <c r="L617" s="73" t="e">
        <f>SUM(L610:L616)</f>
        <v>#VALUE!</v>
      </c>
      <c r="M617" s="68" t="s">
        <v>1</v>
      </c>
    </row>
    <row r="618" spans="1:18" x14ac:dyDescent="0.3">
      <c r="C618" s="51" t="s">
        <v>113</v>
      </c>
      <c r="F618" s="75">
        <f>F617/$D617</f>
        <v>0.6249740517277752</v>
      </c>
      <c r="G618" s="75">
        <f t="shared" ref="G618:I618" si="66">G617/$D617</f>
        <v>0.21203746677355387</v>
      </c>
      <c r="H618" s="75">
        <f t="shared" si="66"/>
        <v>0.10985823382979622</v>
      </c>
      <c r="I618" s="75">
        <f t="shared" si="66"/>
        <v>0.3750259482722248</v>
      </c>
      <c r="J618" s="76">
        <f>J617/$D617*100</f>
        <v>193.47073963123918</v>
      </c>
      <c r="K618" s="59" t="s">
        <v>222</v>
      </c>
    </row>
    <row r="619" spans="1:18" x14ac:dyDescent="0.3">
      <c r="C619" s="44" t="s">
        <v>58</v>
      </c>
      <c r="F619" s="45">
        <v>0.62</v>
      </c>
      <c r="G619" s="45">
        <v>0.18</v>
      </c>
      <c r="H619" s="45">
        <v>2.4500000000000001E-2</v>
      </c>
      <c r="I619" s="45">
        <v>0.35</v>
      </c>
    </row>
    <row r="620" spans="1:18" x14ac:dyDescent="0.3">
      <c r="C620" s="44" t="s">
        <v>59</v>
      </c>
      <c r="F620" s="45">
        <v>0.65</v>
      </c>
      <c r="G620" s="45">
        <v>0.21</v>
      </c>
      <c r="H620" s="45">
        <v>0.1</v>
      </c>
      <c r="I620" s="45">
        <v>0.38</v>
      </c>
    </row>
    <row r="623" spans="1:18" s="80" customFormat="1" ht="18" x14ac:dyDescent="0.3">
      <c r="A623" s="79" t="s">
        <v>344</v>
      </c>
      <c r="D623" s="81"/>
      <c r="E623" s="81"/>
      <c r="K623" s="82"/>
      <c r="L623" s="81"/>
      <c r="M623" s="81"/>
    </row>
    <row r="624" spans="1:18" x14ac:dyDescent="0.3">
      <c r="B624" s="51"/>
    </row>
    <row r="625" spans="2:18" ht="18.600000000000001" thickBot="1" x14ac:dyDescent="0.35">
      <c r="B625" s="66" t="s">
        <v>344</v>
      </c>
      <c r="F625" s="67" t="s">
        <v>79</v>
      </c>
      <c r="K625" s="85" t="s">
        <v>306</v>
      </c>
      <c r="L625" s="67" t="s">
        <v>264</v>
      </c>
      <c r="M625" s="67">
        <v>1.3</v>
      </c>
    </row>
    <row r="626" spans="2:18" ht="14.4" customHeight="1" x14ac:dyDescent="0.3">
      <c r="B626" s="68" t="s">
        <v>9</v>
      </c>
      <c r="C626" s="44" t="s">
        <v>10</v>
      </c>
      <c r="D626" s="68" t="s">
        <v>11</v>
      </c>
      <c r="E626" s="68" t="s">
        <v>1</v>
      </c>
      <c r="F626" s="69" t="s">
        <v>81</v>
      </c>
      <c r="G626" s="70" t="s">
        <v>82</v>
      </c>
      <c r="H626" s="69" t="s">
        <v>83</v>
      </c>
      <c r="I626" s="70" t="s">
        <v>84</v>
      </c>
      <c r="J626" s="70" t="s">
        <v>80</v>
      </c>
      <c r="K626" s="86" t="s">
        <v>87</v>
      </c>
      <c r="L626" s="68" t="s">
        <v>11</v>
      </c>
      <c r="M626" s="68" t="s">
        <v>1</v>
      </c>
      <c r="N626" s="114" t="s">
        <v>348</v>
      </c>
      <c r="O626" s="115"/>
      <c r="P626" s="115"/>
      <c r="Q626" s="115"/>
      <c r="R626" s="116"/>
    </row>
    <row r="627" spans="2:18" x14ac:dyDescent="0.3">
      <c r="B627" s="55">
        <v>1</v>
      </c>
      <c r="C627" s="51" t="s">
        <v>115</v>
      </c>
      <c r="D627" s="55">
        <v>300</v>
      </c>
      <c r="E627" s="55" t="s">
        <v>1</v>
      </c>
      <c r="F627" s="61">
        <f>$D627*VLOOKUP($C627,Eisbilanzierung!$A:$F,2,FALSE)</f>
        <v>192</v>
      </c>
      <c r="G627" s="61">
        <f>$D627*VLOOKUP($C627,Eisbilanzierung!$A:$F,3,FALSE)</f>
        <v>9.6</v>
      </c>
      <c r="H627" s="61">
        <f>$D627*VLOOKUP($C627,Eisbilanzierung!$A:$F,4,FALSE)</f>
        <v>90</v>
      </c>
      <c r="I627" s="61">
        <f>$D627*VLOOKUP($C627,Eisbilanzierung!$A:$F,5,FALSE)</f>
        <v>108</v>
      </c>
      <c r="J627" s="61">
        <f>$D627*VLOOKUP($C627,Eisbilanzierung!$A:$F,6,FALSE)/100</f>
        <v>864</v>
      </c>
      <c r="L627" s="71">
        <f>$M$625*D627</f>
        <v>390</v>
      </c>
      <c r="M627" s="71" t="str">
        <f t="shared" ref="M627:M633" si="67">E627</f>
        <v>g</v>
      </c>
      <c r="N627" s="117"/>
      <c r="O627" s="118"/>
      <c r="P627" s="118"/>
      <c r="Q627" s="118"/>
      <c r="R627" s="119"/>
    </row>
    <row r="628" spans="2:18" x14ac:dyDescent="0.3">
      <c r="B628" s="55">
        <v>2</v>
      </c>
      <c r="C628" s="51" t="s">
        <v>39</v>
      </c>
      <c r="D628" s="55">
        <v>250</v>
      </c>
      <c r="E628" s="55" t="s">
        <v>1</v>
      </c>
      <c r="F628" s="61">
        <f>$D628*VLOOKUP($C628,Eisbilanzierung!$A:$F,2,FALSE)</f>
        <v>217.5</v>
      </c>
      <c r="G628" s="61">
        <f>$D628*VLOOKUP($C628,Eisbilanzierung!$A:$F,3,FALSE)</f>
        <v>12</v>
      </c>
      <c r="H628" s="61">
        <f>$D628*VLOOKUP($C628,Eisbilanzierung!$A:$F,4,FALSE)</f>
        <v>8.75</v>
      </c>
      <c r="I628" s="61">
        <f>$D628*VLOOKUP($C628,Eisbilanzierung!$A:$F,5,FALSE)</f>
        <v>32.5</v>
      </c>
      <c r="J628" s="61">
        <f>$D628*VLOOKUP($C628,Eisbilanzierung!$A:$F,6,FALSE)/100</f>
        <v>160</v>
      </c>
      <c r="L628" s="71">
        <f t="shared" ref="L628:L636" si="68">$M$625*D628</f>
        <v>325</v>
      </c>
      <c r="M628" s="71" t="str">
        <f t="shared" si="67"/>
        <v>g</v>
      </c>
      <c r="N628" s="117"/>
      <c r="O628" s="118"/>
      <c r="P628" s="118"/>
      <c r="Q628" s="118"/>
      <c r="R628" s="119"/>
    </row>
    <row r="629" spans="2:18" x14ac:dyDescent="0.3">
      <c r="B629" s="55">
        <v>3</v>
      </c>
      <c r="C629" s="51" t="s">
        <v>3</v>
      </c>
      <c r="D629" s="55">
        <v>30</v>
      </c>
      <c r="E629" s="55" t="s">
        <v>1</v>
      </c>
      <c r="F629" s="61">
        <f>$D629*VLOOKUP($C629,Eisbilanzierung!$A:$F,2,FALSE)</f>
        <v>0</v>
      </c>
      <c r="G629" s="61">
        <f>$D629*VLOOKUP($C629,Eisbilanzierung!$A:$F,3,FALSE)</f>
        <v>27.450000000000003</v>
      </c>
      <c r="H629" s="61">
        <f>$D629*VLOOKUP($C629,Eisbilanzierung!$A:$F,4,FALSE)</f>
        <v>0</v>
      </c>
      <c r="I629" s="61">
        <f>$D629*VLOOKUP($C629,Eisbilanzierung!$A:$F,5,FALSE)</f>
        <v>30</v>
      </c>
      <c r="J629" s="61">
        <f>$D629*VLOOKUP($C629,Eisbilanzierung!$A:$F,6,FALSE)/100</f>
        <v>109.8</v>
      </c>
      <c r="L629" s="71">
        <f t="shared" si="68"/>
        <v>39</v>
      </c>
      <c r="M629" s="71" t="str">
        <f t="shared" si="67"/>
        <v>g</v>
      </c>
      <c r="N629" s="117"/>
      <c r="O629" s="118"/>
      <c r="P629" s="118"/>
      <c r="Q629" s="118"/>
      <c r="R629" s="119"/>
    </row>
    <row r="630" spans="2:18" x14ac:dyDescent="0.3">
      <c r="B630" s="55">
        <v>4</v>
      </c>
      <c r="C630" s="51" t="s">
        <v>24</v>
      </c>
      <c r="D630" s="107">
        <v>24</v>
      </c>
      <c r="E630" s="55" t="s">
        <v>1</v>
      </c>
      <c r="F630" s="61">
        <f>$D630*VLOOKUP($C630,Eisbilanzierung!$A:$F,2,FALSE)</f>
        <v>0</v>
      </c>
      <c r="G630" s="61">
        <f>$D630*VLOOKUP($C630,Eisbilanzierung!$A:$F,3,FALSE)</f>
        <v>21.96</v>
      </c>
      <c r="H630" s="61">
        <f>$D630*VLOOKUP($C630,Eisbilanzierung!$A:$F,4,FALSE)</f>
        <v>0</v>
      </c>
      <c r="I630" s="61">
        <f>$D630*VLOOKUP($C630,Eisbilanzierung!$A:$F,5,FALSE)</f>
        <v>24</v>
      </c>
      <c r="J630" s="61">
        <f>$D630*VLOOKUP($C630,Eisbilanzierung!$A:$F,6,FALSE)/100</f>
        <v>87.84</v>
      </c>
      <c r="L630" s="71">
        <f t="shared" si="68"/>
        <v>31.200000000000003</v>
      </c>
      <c r="M630" s="71" t="str">
        <f>E630</f>
        <v>g</v>
      </c>
      <c r="N630" s="117"/>
      <c r="O630" s="118"/>
      <c r="P630" s="118"/>
      <c r="Q630" s="118"/>
      <c r="R630" s="119"/>
    </row>
    <row r="631" spans="2:18" x14ac:dyDescent="0.3">
      <c r="B631" s="55">
        <v>5</v>
      </c>
      <c r="C631" s="51" t="s">
        <v>70</v>
      </c>
      <c r="D631" s="55">
        <v>100</v>
      </c>
      <c r="E631" s="55" t="s">
        <v>1</v>
      </c>
      <c r="F631" s="61">
        <f>$D631*VLOOKUP($C631,Eisbilanzierung!$A:$F,2,FALSE)</f>
        <v>0</v>
      </c>
      <c r="G631" s="61">
        <f>$D631*VLOOKUP($C631,Eisbilanzierung!$A:$F,3,FALSE)</f>
        <v>100</v>
      </c>
      <c r="H631" s="61">
        <f>$D631*VLOOKUP($C631,Eisbilanzierung!$A:$F,4,FALSE)</f>
        <v>0</v>
      </c>
      <c r="I631" s="61">
        <f>$D631*VLOOKUP($C631,Eisbilanzierung!$A:$F,5,FALSE)</f>
        <v>100</v>
      </c>
      <c r="J631" s="61">
        <f>$D631*VLOOKUP($C631,Eisbilanzierung!$A:$F,6,FALSE)/100</f>
        <v>405</v>
      </c>
      <c r="L631" s="71">
        <f t="shared" si="68"/>
        <v>130</v>
      </c>
      <c r="M631" s="71" t="str">
        <f t="shared" si="67"/>
        <v>g</v>
      </c>
      <c r="N631" s="117"/>
      <c r="O631" s="118"/>
      <c r="P631" s="118"/>
      <c r="Q631" s="118"/>
      <c r="R631" s="119"/>
    </row>
    <row r="632" spans="2:18" x14ac:dyDescent="0.3">
      <c r="B632" s="55">
        <v>6</v>
      </c>
      <c r="C632" s="51" t="s">
        <v>119</v>
      </c>
      <c r="D632" s="72">
        <v>0.04</v>
      </c>
      <c r="E632" s="55" t="s">
        <v>1</v>
      </c>
      <c r="F632" s="61">
        <f>$D632*VLOOKUP($C632,Eisbilanzierung!$A:$F,2,FALSE)</f>
        <v>4.0000000000000002E-4</v>
      </c>
      <c r="G632" s="61">
        <f>$D632*VLOOKUP($C632,Eisbilanzierung!$A:$F,3,FALSE)</f>
        <v>0</v>
      </c>
      <c r="H632" s="61">
        <f>$D632*VLOOKUP($C632,Eisbilanzierung!$A:$F,4,FALSE)</f>
        <v>0</v>
      </c>
      <c r="I632" s="61">
        <f>$D632*VLOOKUP($C632,Eisbilanzierung!$A:$F,5,FALSE)</f>
        <v>3.9600000000000003E-2</v>
      </c>
      <c r="J632" s="61">
        <f>$D632*VLOOKUP($C632,Eisbilanzierung!$A:$F,6,FALSE)/100</f>
        <v>0</v>
      </c>
      <c r="K632" s="51" t="s">
        <v>165</v>
      </c>
      <c r="L632" s="71">
        <f t="shared" si="68"/>
        <v>5.2000000000000005E-2</v>
      </c>
      <c r="M632" s="71" t="str">
        <f>E632</f>
        <v>g</v>
      </c>
      <c r="N632" s="117"/>
      <c r="O632" s="118"/>
      <c r="P632" s="118"/>
      <c r="Q632" s="118"/>
      <c r="R632" s="119"/>
    </row>
    <row r="633" spans="2:18" ht="15" thickBot="1" x14ac:dyDescent="0.35">
      <c r="B633" s="55">
        <v>7</v>
      </c>
      <c r="C633" s="51" t="s">
        <v>98</v>
      </c>
      <c r="D633" s="55">
        <v>240</v>
      </c>
      <c r="E633" s="55" t="s">
        <v>1</v>
      </c>
      <c r="F633" s="61">
        <f>$D633*VLOOKUP($C633,Eisbilanzierung!$A:$F,2,FALSE)</f>
        <v>204</v>
      </c>
      <c r="G633" s="61">
        <f>$D633*VLOOKUP($C633,Eisbilanzierung!$A:$F,3,FALSE)</f>
        <v>24.72</v>
      </c>
      <c r="H633" s="61">
        <f>$D633*VLOOKUP($C633,Eisbilanzierung!$A:$F,4,FALSE)</f>
        <v>0.96</v>
      </c>
      <c r="I633" s="61">
        <f>$D633*VLOOKUP($C633,Eisbilanzierung!$A:$F,5,FALSE)</f>
        <v>36.000000000000007</v>
      </c>
      <c r="J633" s="61">
        <f>$D633*VLOOKUP($C633,Eisbilanzierung!$A:$F,6,FALSE)/100</f>
        <v>124.8</v>
      </c>
      <c r="K633" s="51" t="s">
        <v>353</v>
      </c>
      <c r="L633" s="71">
        <f t="shared" si="68"/>
        <v>312</v>
      </c>
      <c r="M633" s="71" t="str">
        <f t="shared" si="67"/>
        <v>g</v>
      </c>
      <c r="N633" s="120"/>
      <c r="O633" s="121"/>
      <c r="P633" s="121"/>
      <c r="Q633" s="121"/>
      <c r="R633" s="122"/>
    </row>
    <row r="634" spans="2:18" x14ac:dyDescent="0.3">
      <c r="B634" s="55">
        <v>8</v>
      </c>
      <c r="C634" s="51" t="s">
        <v>27</v>
      </c>
      <c r="D634" s="55">
        <v>50</v>
      </c>
      <c r="E634" s="55" t="s">
        <v>1</v>
      </c>
      <c r="F634" s="61">
        <f>$D634*VLOOKUP($C634,Eisbilanzierung!$A:$F,2,FALSE)</f>
        <v>50</v>
      </c>
      <c r="G634" s="61">
        <f>$D634*VLOOKUP($C634,Eisbilanzierung!$A:$F,3,FALSE)</f>
        <v>0</v>
      </c>
      <c r="H634" s="61">
        <f>$D634*VLOOKUP($C634,Eisbilanzierung!$A:$F,4,FALSE)</f>
        <v>0</v>
      </c>
      <c r="I634" s="61">
        <f>$D634*VLOOKUP($C634,Eisbilanzierung!$A:$F,5,FALSE)</f>
        <v>0</v>
      </c>
      <c r="J634" s="61">
        <f>$D634*VLOOKUP($C634,Eisbilanzierung!$A:$F,6,FALSE)/100</f>
        <v>0</v>
      </c>
      <c r="K634" s="51"/>
      <c r="L634" s="71">
        <f t="shared" si="68"/>
        <v>65</v>
      </c>
      <c r="M634" s="71" t="str">
        <f t="shared" ref="M634" si="69">E634</f>
        <v>g</v>
      </c>
      <c r="N634" s="114"/>
      <c r="O634" s="115"/>
      <c r="P634" s="115"/>
      <c r="Q634" s="115"/>
      <c r="R634" s="116"/>
    </row>
    <row r="635" spans="2:18" x14ac:dyDescent="0.3">
      <c r="B635" s="55">
        <v>9</v>
      </c>
      <c r="C635" s="51" t="s">
        <v>351</v>
      </c>
      <c r="D635" s="107">
        <v>2</v>
      </c>
      <c r="E635" s="55" t="s">
        <v>1</v>
      </c>
      <c r="F635" s="61">
        <f>$D635*VLOOKUP($C635,Eisbilanzierung!$A:$F,2,FALSE)</f>
        <v>0.18</v>
      </c>
      <c r="G635" s="61">
        <f>$D635*VLOOKUP($C635,Eisbilanzierung!$A:$F,3,FALSE)</f>
        <v>1.1080000000000001</v>
      </c>
      <c r="H635" s="61">
        <f>$D635*VLOOKUP($C635,Eisbilanzierung!$A:$F,4,FALSE)</f>
        <v>6.4000000000000001E-2</v>
      </c>
      <c r="I635" s="61">
        <f>$D635*VLOOKUP($C635,Eisbilanzierung!$A:$F,5,FALSE)</f>
        <v>1.82</v>
      </c>
      <c r="J635" s="61">
        <f>$D635*VLOOKUP($C635,Eisbilanzierung!$A:$F,6,FALSE)/100</f>
        <v>5.84</v>
      </c>
      <c r="K635" s="59" t="s">
        <v>345</v>
      </c>
      <c r="L635" s="71">
        <f t="shared" si="68"/>
        <v>2.6</v>
      </c>
      <c r="M635" s="71" t="str">
        <f t="shared" ref="M635" si="70">E635</f>
        <v>g</v>
      </c>
      <c r="N635" s="117"/>
      <c r="O635" s="118"/>
      <c r="P635" s="118"/>
      <c r="Q635" s="118"/>
      <c r="R635" s="119"/>
    </row>
    <row r="636" spans="2:18" x14ac:dyDescent="0.3">
      <c r="B636" s="55">
        <v>10</v>
      </c>
      <c r="C636" s="51" t="s">
        <v>349</v>
      </c>
      <c r="D636" s="107">
        <v>50</v>
      </c>
      <c r="E636" s="55" t="s">
        <v>1</v>
      </c>
      <c r="F636" s="61">
        <f>$D636*VLOOKUP($C636,Eisbilanzierung!$A:$F,2,FALSE)</f>
        <v>9.5</v>
      </c>
      <c r="G636" s="61">
        <f>$D636*VLOOKUP($C636,Eisbilanzierung!$A:$F,3,FALSE)</f>
        <v>33.1</v>
      </c>
      <c r="H636" s="61">
        <f>$D636*VLOOKUP($C636,Eisbilanzierung!$A:$F,4,FALSE)</f>
        <v>0.5</v>
      </c>
      <c r="I636" s="61">
        <f>$D636*VLOOKUP($C636,Eisbilanzierung!$A:$F,5,FALSE)</f>
        <v>40.5</v>
      </c>
      <c r="J636" s="61">
        <f>$D636*VLOOKUP($C636,Eisbilanzierung!$A:$F,6,FALSE)/100</f>
        <v>149</v>
      </c>
      <c r="L636" s="71">
        <f t="shared" si="68"/>
        <v>65</v>
      </c>
      <c r="M636" s="71" t="str">
        <f t="shared" ref="M636" si="71">E636</f>
        <v>g</v>
      </c>
      <c r="N636" s="117"/>
      <c r="O636" s="118"/>
      <c r="P636" s="118"/>
      <c r="Q636" s="118"/>
      <c r="R636" s="119"/>
    </row>
    <row r="637" spans="2:18" x14ac:dyDescent="0.3">
      <c r="B637" s="68"/>
      <c r="C637" s="44" t="s">
        <v>7</v>
      </c>
      <c r="D637" s="73">
        <f>SUM(D627:D636)</f>
        <v>1046.04</v>
      </c>
      <c r="E637" s="68" t="s">
        <v>1</v>
      </c>
      <c r="F637" s="74">
        <f>SUM(F627:F636)</f>
        <v>673.18039999999996</v>
      </c>
      <c r="G637" s="74">
        <f>SUM(G627:G636)</f>
        <v>229.93799999999999</v>
      </c>
      <c r="H637" s="74">
        <f>SUM(H627:H636)</f>
        <v>100.27399999999999</v>
      </c>
      <c r="I637" s="74">
        <f>SUM(I627:I636)</f>
        <v>372.8596</v>
      </c>
      <c r="J637" s="74">
        <f>SUM(J627:J636)</f>
        <v>1906.2799999999997</v>
      </c>
      <c r="K637" s="86"/>
      <c r="L637" s="73">
        <f>SUM(L627:L636)</f>
        <v>1359.8519999999999</v>
      </c>
      <c r="M637" s="68" t="s">
        <v>1</v>
      </c>
    </row>
    <row r="638" spans="2:18" x14ac:dyDescent="0.3">
      <c r="C638" s="51" t="s">
        <v>113</v>
      </c>
      <c r="F638" s="75">
        <f>F637/$D637</f>
        <v>0.64355129822951318</v>
      </c>
      <c r="G638" s="75">
        <f t="shared" ref="G638:I638" si="72">G637/$D637</f>
        <v>0.21981759779740737</v>
      </c>
      <c r="H638" s="75">
        <f t="shared" si="72"/>
        <v>9.5860578945355809E-2</v>
      </c>
      <c r="I638" s="75">
        <f t="shared" si="72"/>
        <v>0.35644870177048682</v>
      </c>
      <c r="J638" s="76">
        <f>J637/$D637*100</f>
        <v>182.23777293411339</v>
      </c>
      <c r="K638" s="59" t="s">
        <v>222</v>
      </c>
    </row>
    <row r="639" spans="2:18" x14ac:dyDescent="0.3">
      <c r="C639" s="44" t="s">
        <v>58</v>
      </c>
      <c r="F639" s="45">
        <v>0.62</v>
      </c>
      <c r="G639" s="45">
        <v>0.18</v>
      </c>
      <c r="H639" s="45">
        <v>2.4500000000000001E-2</v>
      </c>
      <c r="I639" s="45">
        <v>0.35</v>
      </c>
    </row>
    <row r="640" spans="2:18" x14ac:dyDescent="0.3">
      <c r="C640" s="44" t="s">
        <v>59</v>
      </c>
      <c r="F640" s="45">
        <v>0.65</v>
      </c>
      <c r="G640" s="45">
        <v>0.21</v>
      </c>
      <c r="H640" s="45">
        <v>0.1</v>
      </c>
      <c r="I640" s="45">
        <v>0.38</v>
      </c>
    </row>
    <row r="644" spans="1:18" x14ac:dyDescent="0.3">
      <c r="C644" s="51" t="s">
        <v>346</v>
      </c>
    </row>
    <row r="645" spans="1:18" x14ac:dyDescent="0.3">
      <c r="C645" s="51" t="s">
        <v>347</v>
      </c>
    </row>
    <row r="647" spans="1:18" s="80" customFormat="1" ht="18" x14ac:dyDescent="0.3">
      <c r="A647" s="79" t="s">
        <v>354</v>
      </c>
      <c r="D647" s="81"/>
      <c r="E647" s="81"/>
      <c r="K647" s="82"/>
      <c r="L647" s="81"/>
      <c r="M647" s="81"/>
    </row>
    <row r="648" spans="1:18" x14ac:dyDescent="0.3">
      <c r="B648" s="51"/>
    </row>
    <row r="649" spans="1:18" ht="18.600000000000001" thickBot="1" x14ac:dyDescent="0.35">
      <c r="B649" s="66" t="s">
        <v>354</v>
      </c>
      <c r="F649" s="67" t="s">
        <v>79</v>
      </c>
      <c r="K649" s="85" t="s">
        <v>306</v>
      </c>
      <c r="L649" s="67" t="s">
        <v>264</v>
      </c>
      <c r="M649" s="67">
        <v>1.3</v>
      </c>
    </row>
    <row r="650" spans="1:18" ht="14.4" customHeight="1" x14ac:dyDescent="0.3">
      <c r="B650" s="68" t="s">
        <v>9</v>
      </c>
      <c r="C650" s="44" t="s">
        <v>10</v>
      </c>
      <c r="D650" s="68" t="s">
        <v>11</v>
      </c>
      <c r="E650" s="68" t="s">
        <v>1</v>
      </c>
      <c r="F650" s="69" t="s">
        <v>81</v>
      </c>
      <c r="G650" s="70" t="s">
        <v>82</v>
      </c>
      <c r="H650" s="69" t="s">
        <v>83</v>
      </c>
      <c r="I650" s="70" t="s">
        <v>84</v>
      </c>
      <c r="J650" s="70" t="s">
        <v>80</v>
      </c>
      <c r="K650" s="86" t="s">
        <v>87</v>
      </c>
      <c r="L650" s="68" t="s">
        <v>11</v>
      </c>
      <c r="M650" s="68" t="s">
        <v>1</v>
      </c>
      <c r="N650" s="114" t="s">
        <v>348</v>
      </c>
      <c r="O650" s="115"/>
      <c r="P650" s="115"/>
      <c r="Q650" s="115"/>
      <c r="R650" s="116"/>
    </row>
    <row r="651" spans="1:18" x14ac:dyDescent="0.3">
      <c r="B651" s="55">
        <v>1</v>
      </c>
      <c r="C651" s="51" t="s">
        <v>115</v>
      </c>
      <c r="D651" s="55">
        <v>200</v>
      </c>
      <c r="E651" s="55" t="s">
        <v>1</v>
      </c>
      <c r="F651" s="61">
        <f>$D651*VLOOKUP($C651,Eisbilanzierung!$A:$F,2,FALSE)</f>
        <v>128</v>
      </c>
      <c r="G651" s="61">
        <f>$D651*VLOOKUP($C651,Eisbilanzierung!$A:$F,3,FALSE)</f>
        <v>6.4</v>
      </c>
      <c r="H651" s="61">
        <f>$D651*VLOOKUP($C651,Eisbilanzierung!$A:$F,4,FALSE)</f>
        <v>60</v>
      </c>
      <c r="I651" s="61">
        <f>$D651*VLOOKUP($C651,Eisbilanzierung!$A:$F,5,FALSE)</f>
        <v>72</v>
      </c>
      <c r="J651" s="61">
        <f>$D651*VLOOKUP($C651,Eisbilanzierung!$A:$F,6,FALSE)/100</f>
        <v>576</v>
      </c>
      <c r="L651" s="71">
        <f>$M$625*D651</f>
        <v>260</v>
      </c>
      <c r="M651" s="71" t="str">
        <f t="shared" ref="M651:M653" si="73">E651</f>
        <v>g</v>
      </c>
      <c r="N651" s="117"/>
      <c r="O651" s="118"/>
      <c r="P651" s="118"/>
      <c r="Q651" s="118"/>
      <c r="R651" s="119"/>
    </row>
    <row r="652" spans="1:18" x14ac:dyDescent="0.3">
      <c r="B652" s="55">
        <v>2</v>
      </c>
      <c r="C652" s="51" t="s">
        <v>39</v>
      </c>
      <c r="D652" s="55">
        <v>500</v>
      </c>
      <c r="E652" s="55" t="s">
        <v>1</v>
      </c>
      <c r="F652" s="61">
        <f>$D652*VLOOKUP($C652,Eisbilanzierung!$A:$F,2,FALSE)</f>
        <v>435</v>
      </c>
      <c r="G652" s="61">
        <f>$D652*VLOOKUP($C652,Eisbilanzierung!$A:$F,3,FALSE)</f>
        <v>24</v>
      </c>
      <c r="H652" s="61">
        <f>$D652*VLOOKUP($C652,Eisbilanzierung!$A:$F,4,FALSE)</f>
        <v>17.5</v>
      </c>
      <c r="I652" s="61">
        <f>$D652*VLOOKUP($C652,Eisbilanzierung!$A:$F,5,FALSE)</f>
        <v>65</v>
      </c>
      <c r="J652" s="61">
        <f>$D652*VLOOKUP($C652,Eisbilanzierung!$A:$F,6,FALSE)/100</f>
        <v>320</v>
      </c>
      <c r="L652" s="71">
        <f t="shared" ref="L652:L658" si="74">$M$625*D652</f>
        <v>650</v>
      </c>
      <c r="M652" s="71" t="str">
        <f t="shared" si="73"/>
        <v>g</v>
      </c>
      <c r="N652" s="117"/>
      <c r="O652" s="118"/>
      <c r="P652" s="118"/>
      <c r="Q652" s="118"/>
      <c r="R652" s="119"/>
    </row>
    <row r="653" spans="1:18" x14ac:dyDescent="0.3">
      <c r="B653" s="55">
        <v>3</v>
      </c>
      <c r="C653" s="51" t="s">
        <v>3</v>
      </c>
      <c r="D653" s="55">
        <v>30</v>
      </c>
      <c r="E653" s="55" t="s">
        <v>1</v>
      </c>
      <c r="F653" s="61">
        <f>$D653*VLOOKUP($C653,Eisbilanzierung!$A:$F,2,FALSE)</f>
        <v>0</v>
      </c>
      <c r="G653" s="61">
        <f>$D653*VLOOKUP($C653,Eisbilanzierung!$A:$F,3,FALSE)</f>
        <v>27.450000000000003</v>
      </c>
      <c r="H653" s="61">
        <f>$D653*VLOOKUP($C653,Eisbilanzierung!$A:$F,4,FALSE)</f>
        <v>0</v>
      </c>
      <c r="I653" s="61">
        <f>$D653*VLOOKUP($C653,Eisbilanzierung!$A:$F,5,FALSE)</f>
        <v>30</v>
      </c>
      <c r="J653" s="61">
        <f>$D653*VLOOKUP($C653,Eisbilanzierung!$A:$F,6,FALSE)/100</f>
        <v>109.8</v>
      </c>
      <c r="L653" s="71">
        <f t="shared" si="74"/>
        <v>39</v>
      </c>
      <c r="M653" s="71" t="str">
        <f t="shared" si="73"/>
        <v>g</v>
      </c>
      <c r="N653" s="117"/>
      <c r="O653" s="118"/>
      <c r="P653" s="118"/>
      <c r="Q653" s="118"/>
      <c r="R653" s="119"/>
    </row>
    <row r="654" spans="1:18" x14ac:dyDescent="0.3">
      <c r="B654" s="55">
        <v>4</v>
      </c>
      <c r="C654" s="51" t="s">
        <v>24</v>
      </c>
      <c r="D654" s="107">
        <v>30</v>
      </c>
      <c r="E654" s="55" t="s">
        <v>1</v>
      </c>
      <c r="F654" s="61">
        <f>$D654*VLOOKUP($C654,Eisbilanzierung!$A:$F,2,FALSE)</f>
        <v>0</v>
      </c>
      <c r="G654" s="61">
        <f>$D654*VLOOKUP($C654,Eisbilanzierung!$A:$F,3,FALSE)</f>
        <v>27.450000000000003</v>
      </c>
      <c r="H654" s="61">
        <f>$D654*VLOOKUP($C654,Eisbilanzierung!$A:$F,4,FALSE)</f>
        <v>0</v>
      </c>
      <c r="I654" s="61">
        <f>$D654*VLOOKUP($C654,Eisbilanzierung!$A:$F,5,FALSE)</f>
        <v>30</v>
      </c>
      <c r="J654" s="61">
        <f>$D654*VLOOKUP($C654,Eisbilanzierung!$A:$F,6,FALSE)/100</f>
        <v>109.8</v>
      </c>
      <c r="L654" s="71">
        <f t="shared" si="74"/>
        <v>39</v>
      </c>
      <c r="M654" s="71" t="str">
        <f>E654</f>
        <v>g</v>
      </c>
      <c r="N654" s="117"/>
      <c r="O654" s="118"/>
      <c r="P654" s="118"/>
      <c r="Q654" s="118"/>
      <c r="R654" s="119"/>
    </row>
    <row r="655" spans="1:18" x14ac:dyDescent="0.3">
      <c r="B655" s="55">
        <v>5</v>
      </c>
      <c r="C655" s="51" t="s">
        <v>70</v>
      </c>
      <c r="D655" s="55">
        <v>90</v>
      </c>
      <c r="E655" s="55" t="s">
        <v>1</v>
      </c>
      <c r="F655" s="61">
        <f>$D655*VLOOKUP($C655,Eisbilanzierung!$A:$F,2,FALSE)</f>
        <v>0</v>
      </c>
      <c r="G655" s="61">
        <f>$D655*VLOOKUP($C655,Eisbilanzierung!$A:$F,3,FALSE)</f>
        <v>90</v>
      </c>
      <c r="H655" s="61">
        <f>$D655*VLOOKUP($C655,Eisbilanzierung!$A:$F,4,FALSE)</f>
        <v>0</v>
      </c>
      <c r="I655" s="61">
        <f>$D655*VLOOKUP($C655,Eisbilanzierung!$A:$F,5,FALSE)</f>
        <v>90</v>
      </c>
      <c r="J655" s="61">
        <f>$D655*VLOOKUP($C655,Eisbilanzierung!$A:$F,6,FALSE)/100</f>
        <v>364.5</v>
      </c>
      <c r="L655" s="71">
        <f t="shared" si="74"/>
        <v>117</v>
      </c>
      <c r="M655" s="71" t="str">
        <f t="shared" ref="M655" si="75">E655</f>
        <v>g</v>
      </c>
      <c r="N655" s="117"/>
      <c r="O655" s="118"/>
      <c r="P655" s="118"/>
      <c r="Q655" s="118"/>
      <c r="R655" s="119"/>
    </row>
    <row r="656" spans="1:18" x14ac:dyDescent="0.3">
      <c r="B656" s="55">
        <v>6</v>
      </c>
      <c r="C656" s="51" t="s">
        <v>119</v>
      </c>
      <c r="D656" s="72">
        <v>0.04</v>
      </c>
      <c r="E656" s="55" t="s">
        <v>1</v>
      </c>
      <c r="F656" s="61">
        <f>$D656*VLOOKUP($C656,Eisbilanzierung!$A:$F,2,FALSE)</f>
        <v>4.0000000000000002E-4</v>
      </c>
      <c r="G656" s="61">
        <f>$D656*VLOOKUP($C656,Eisbilanzierung!$A:$F,3,FALSE)</f>
        <v>0</v>
      </c>
      <c r="H656" s="61">
        <f>$D656*VLOOKUP($C656,Eisbilanzierung!$A:$F,4,FALSE)</f>
        <v>0</v>
      </c>
      <c r="I656" s="61">
        <f>$D656*VLOOKUP($C656,Eisbilanzierung!$A:$F,5,FALSE)</f>
        <v>3.9600000000000003E-2</v>
      </c>
      <c r="J656" s="61">
        <f>$D656*VLOOKUP($C656,Eisbilanzierung!$A:$F,6,FALSE)/100</f>
        <v>0</v>
      </c>
      <c r="K656" s="51" t="s">
        <v>165</v>
      </c>
      <c r="L656" s="71">
        <f t="shared" si="74"/>
        <v>5.2000000000000005E-2</v>
      </c>
      <c r="M656" s="71" t="str">
        <f>E656</f>
        <v>g</v>
      </c>
      <c r="N656" s="117"/>
      <c r="O656" s="118"/>
      <c r="P656" s="118"/>
      <c r="Q656" s="118"/>
      <c r="R656" s="119"/>
    </row>
    <row r="657" spans="1:21" ht="15" thickBot="1" x14ac:dyDescent="0.35">
      <c r="B657" s="55">
        <v>7</v>
      </c>
      <c r="C657" s="51" t="s">
        <v>355</v>
      </c>
      <c r="D657" s="55">
        <v>120</v>
      </c>
      <c r="E657" s="55" t="s">
        <v>1</v>
      </c>
      <c r="F657" s="61">
        <f>$D657*VLOOKUP($C657,Eisbilanzierung!$A:$F,2,FALSE)</f>
        <v>2.4</v>
      </c>
      <c r="G657" s="61">
        <f>$D657*VLOOKUP($C657,Eisbilanzierung!$A:$F,3,FALSE)</f>
        <v>7.08</v>
      </c>
      <c r="H657" s="61">
        <f>$D657*VLOOKUP($C657,Eisbilanzierung!$A:$F,4,FALSE)</f>
        <v>57.839999999999996</v>
      </c>
      <c r="I657" s="61">
        <f>$D657*VLOOKUP($C657,Eisbilanzierung!$A:$F,5,FALSE)</f>
        <v>117.6</v>
      </c>
      <c r="J657" s="61">
        <f>$D657*VLOOKUP($C657,Eisbilanzierung!$A:$F,6,FALSE)/100</f>
        <v>738</v>
      </c>
      <c r="K657" s="51" t="s">
        <v>357</v>
      </c>
      <c r="L657" s="71">
        <f t="shared" si="74"/>
        <v>156</v>
      </c>
      <c r="M657" s="71" t="str">
        <f t="shared" ref="M657:M658" si="76">E657</f>
        <v>g</v>
      </c>
      <c r="N657" s="120"/>
      <c r="O657" s="121"/>
      <c r="P657" s="121"/>
      <c r="Q657" s="121"/>
      <c r="R657" s="122"/>
    </row>
    <row r="658" spans="1:21" x14ac:dyDescent="0.3">
      <c r="B658" s="55">
        <v>8</v>
      </c>
      <c r="C658" s="36" t="s">
        <v>333</v>
      </c>
      <c r="D658" s="55">
        <v>10</v>
      </c>
      <c r="E658" s="55" t="s">
        <v>1</v>
      </c>
      <c r="F658" s="61">
        <f>$D658*VLOOKUP($C658,Eisbilanzierung!$A:$F,2,FALSE)</f>
        <v>0</v>
      </c>
      <c r="G658" s="61">
        <f>$D658*VLOOKUP($C658,Eisbilanzierung!$A:$F,3,FALSE)</f>
        <v>0</v>
      </c>
      <c r="H658" s="61">
        <f>$D658*VLOOKUP($C658,Eisbilanzierung!$A:$F,4,FALSE)</f>
        <v>10</v>
      </c>
      <c r="I658" s="61">
        <f>$D658*VLOOKUP($C658,Eisbilanzierung!$A:$F,5,FALSE)</f>
        <v>10</v>
      </c>
      <c r="J658" s="61">
        <f>$D658*VLOOKUP($C658,Eisbilanzierung!$A:$F,6,FALSE)/100</f>
        <v>88.4</v>
      </c>
      <c r="K658" s="51"/>
      <c r="L658" s="71">
        <f t="shared" si="74"/>
        <v>13</v>
      </c>
      <c r="M658" s="71" t="str">
        <f t="shared" si="76"/>
        <v>g</v>
      </c>
      <c r="N658" s="114"/>
      <c r="O658" s="115"/>
      <c r="P658" s="115"/>
      <c r="Q658" s="115"/>
      <c r="R658" s="116"/>
    </row>
    <row r="659" spans="1:21" x14ac:dyDescent="0.3">
      <c r="B659" s="68"/>
      <c r="C659" s="44" t="s">
        <v>7</v>
      </c>
      <c r="D659" s="73">
        <f>SUM(D651:D658)</f>
        <v>980.04</v>
      </c>
      <c r="E659" s="68" t="s">
        <v>1</v>
      </c>
      <c r="F659" s="74">
        <f>SUM(F651:F658)</f>
        <v>565.40039999999999</v>
      </c>
      <c r="G659" s="74">
        <f>SUM(G651:G658)</f>
        <v>182.38000000000002</v>
      </c>
      <c r="H659" s="74">
        <f>SUM(H651:H658)</f>
        <v>145.34</v>
      </c>
      <c r="I659" s="74">
        <f>SUM(I651:I658)</f>
        <v>414.63959999999997</v>
      </c>
      <c r="J659" s="74">
        <f>SUM(J651:J658)</f>
        <v>2306.5</v>
      </c>
      <c r="K659" s="86"/>
      <c r="L659" s="73">
        <f>SUM(L651:L658)</f>
        <v>1274.0519999999999</v>
      </c>
      <c r="M659" s="68" t="s">
        <v>1</v>
      </c>
    </row>
    <row r="660" spans="1:21" x14ac:dyDescent="0.3">
      <c r="C660" s="51" t="s">
        <v>113</v>
      </c>
      <c r="F660" s="75">
        <f>F659/$D659</f>
        <v>0.57691563609648588</v>
      </c>
      <c r="G660" s="75">
        <f t="shared" ref="G660:I660" si="77">G659/$D659</f>
        <v>0.18609444512468881</v>
      </c>
      <c r="H660" s="75">
        <f t="shared" si="77"/>
        <v>0.14830006938492307</v>
      </c>
      <c r="I660" s="75">
        <f t="shared" si="77"/>
        <v>0.42308436390351412</v>
      </c>
      <c r="J660" s="76">
        <f>J659/$D659*100</f>
        <v>235.34753683523121</v>
      </c>
      <c r="K660" s="59" t="s">
        <v>222</v>
      </c>
    </row>
    <row r="661" spans="1:21" x14ac:dyDescent="0.3">
      <c r="C661" s="44" t="s">
        <v>58</v>
      </c>
      <c r="F661" s="45">
        <v>0.62</v>
      </c>
      <c r="G661" s="45">
        <v>0.18</v>
      </c>
      <c r="H661" s="45">
        <v>2.4500000000000001E-2</v>
      </c>
      <c r="I661" s="45">
        <v>0.35</v>
      </c>
    </row>
    <row r="662" spans="1:21" x14ac:dyDescent="0.3">
      <c r="C662" s="44" t="s">
        <v>59</v>
      </c>
      <c r="F662" s="45">
        <v>0.65</v>
      </c>
      <c r="G662" s="45">
        <v>0.21</v>
      </c>
      <c r="H662" s="45">
        <v>0.1</v>
      </c>
      <c r="I662" s="45">
        <v>0.38</v>
      </c>
    </row>
    <row r="665" spans="1:21" s="80" customFormat="1" ht="18" x14ac:dyDescent="0.3">
      <c r="A665" s="79" t="s">
        <v>393</v>
      </c>
      <c r="D665" s="81"/>
      <c r="E665" s="81"/>
      <c r="K665" s="82"/>
      <c r="L665" s="81"/>
      <c r="M665" s="81"/>
    </row>
    <row r="666" spans="1:21" x14ac:dyDescent="0.3">
      <c r="B666" s="51"/>
    </row>
    <row r="667" spans="1:21" s="78" customFormat="1" x14ac:dyDescent="0.3">
      <c r="A667" s="51"/>
      <c r="B667" s="51" t="s">
        <v>65</v>
      </c>
      <c r="C667" s="51"/>
      <c r="D667" s="30" t="s">
        <v>390</v>
      </c>
      <c r="E667" s="55"/>
      <c r="G667" s="51"/>
      <c r="H667" s="51"/>
      <c r="I667" s="51"/>
      <c r="J667" s="51"/>
      <c r="K667" s="59"/>
      <c r="L667" s="55"/>
      <c r="M667" s="55"/>
      <c r="N667" s="51"/>
      <c r="O667" s="51"/>
      <c r="P667" s="51"/>
      <c r="Q667" s="51"/>
      <c r="R667" s="51"/>
      <c r="S667" s="51"/>
      <c r="T667" s="51"/>
      <c r="U667" s="51"/>
    </row>
    <row r="668" spans="1:21" s="78" customFormat="1" x14ac:dyDescent="0.3">
      <c r="A668" s="51"/>
      <c r="B668" s="51"/>
      <c r="C668" s="51"/>
      <c r="D668" s="30"/>
      <c r="E668" s="55"/>
      <c r="G668" s="51"/>
      <c r="H668" s="51"/>
      <c r="I668" s="51"/>
      <c r="J668" s="51"/>
      <c r="K668" s="59"/>
      <c r="L668" s="55"/>
      <c r="M668" s="55"/>
      <c r="N668" s="51"/>
      <c r="O668" s="51"/>
      <c r="P668" s="51"/>
      <c r="Q668" s="51"/>
      <c r="R668" s="51"/>
      <c r="S668" s="51"/>
      <c r="T668" s="51"/>
      <c r="U668" s="51"/>
    </row>
    <row r="669" spans="1:21" ht="18.600000000000001" thickBot="1" x14ac:dyDescent="0.35">
      <c r="B669" s="66" t="s">
        <v>354</v>
      </c>
      <c r="F669" s="67" t="s">
        <v>79</v>
      </c>
      <c r="K669" s="87" t="s">
        <v>302</v>
      </c>
      <c r="L669" s="67" t="s">
        <v>264</v>
      </c>
      <c r="M669" s="67">
        <v>1.3</v>
      </c>
    </row>
    <row r="670" spans="1:21" ht="14.4" customHeight="1" x14ac:dyDescent="0.3">
      <c r="B670" s="68" t="s">
        <v>9</v>
      </c>
      <c r="C670" s="44" t="s">
        <v>10</v>
      </c>
      <c r="D670" s="68" t="s">
        <v>11</v>
      </c>
      <c r="E670" s="68" t="s">
        <v>1</v>
      </c>
      <c r="F670" s="69" t="s">
        <v>81</v>
      </c>
      <c r="G670" s="70" t="s">
        <v>82</v>
      </c>
      <c r="H670" s="69" t="s">
        <v>83</v>
      </c>
      <c r="I670" s="70" t="s">
        <v>84</v>
      </c>
      <c r="J670" s="70" t="s">
        <v>80</v>
      </c>
      <c r="K670" s="86" t="s">
        <v>87</v>
      </c>
      <c r="L670" s="68" t="s">
        <v>11</v>
      </c>
      <c r="M670" s="68" t="s">
        <v>1</v>
      </c>
      <c r="N670" s="114" t="s">
        <v>348</v>
      </c>
      <c r="O670" s="115"/>
      <c r="P670" s="115"/>
      <c r="Q670" s="115"/>
      <c r="R670" s="116"/>
    </row>
    <row r="671" spans="1:21" x14ac:dyDescent="0.3">
      <c r="B671" s="55">
        <v>1</v>
      </c>
      <c r="C671" s="51" t="s">
        <v>115</v>
      </c>
      <c r="D671" s="55">
        <v>250</v>
      </c>
      <c r="E671" s="55" t="s">
        <v>1</v>
      </c>
      <c r="F671" s="61">
        <f>$D671*VLOOKUP($C671,Eisbilanzierung!$A:$F,2,FALSE)</f>
        <v>160</v>
      </c>
      <c r="G671" s="61">
        <f>$D671*VLOOKUP($C671,Eisbilanzierung!$A:$F,3,FALSE)</f>
        <v>8</v>
      </c>
      <c r="H671" s="61">
        <f>$D671*VLOOKUP($C671,Eisbilanzierung!$A:$F,4,FALSE)</f>
        <v>75</v>
      </c>
      <c r="I671" s="61">
        <f>$D671*VLOOKUP($C671,Eisbilanzierung!$A:$F,5,FALSE)</f>
        <v>90</v>
      </c>
      <c r="J671" s="61">
        <f>$D671*VLOOKUP($C671,Eisbilanzierung!$A:$F,6,FALSE)/100</f>
        <v>720</v>
      </c>
      <c r="L671" s="71">
        <f>$M$625*D671</f>
        <v>325</v>
      </c>
      <c r="M671" s="71" t="str">
        <f t="shared" ref="M671:M673" si="78">E671</f>
        <v>g</v>
      </c>
      <c r="N671" s="117"/>
      <c r="O671" s="118"/>
      <c r="P671" s="118"/>
      <c r="Q671" s="118"/>
      <c r="R671" s="119"/>
    </row>
    <row r="672" spans="1:21" x14ac:dyDescent="0.3">
      <c r="B672" s="55">
        <v>2</v>
      </c>
      <c r="C672" s="51" t="s">
        <v>39</v>
      </c>
      <c r="D672" s="55">
        <v>250</v>
      </c>
      <c r="E672" s="55" t="s">
        <v>1</v>
      </c>
      <c r="F672" s="61">
        <f>$D672*VLOOKUP($C672,Eisbilanzierung!$A:$F,2,FALSE)</f>
        <v>217.5</v>
      </c>
      <c r="G672" s="61">
        <f>$D672*VLOOKUP($C672,Eisbilanzierung!$A:$F,3,FALSE)</f>
        <v>12</v>
      </c>
      <c r="H672" s="61">
        <f>$D672*VLOOKUP($C672,Eisbilanzierung!$A:$F,4,FALSE)</f>
        <v>8.75</v>
      </c>
      <c r="I672" s="61">
        <f>$D672*VLOOKUP($C672,Eisbilanzierung!$A:$F,5,FALSE)</f>
        <v>32.5</v>
      </c>
      <c r="J672" s="61">
        <f>$D672*VLOOKUP($C672,Eisbilanzierung!$A:$F,6,FALSE)/100</f>
        <v>160</v>
      </c>
      <c r="L672" s="71">
        <f t="shared" ref="L672:L677" si="79">$M$625*D672</f>
        <v>325</v>
      </c>
      <c r="M672" s="71" t="str">
        <f t="shared" si="78"/>
        <v>g</v>
      </c>
      <c r="N672" s="117"/>
      <c r="O672" s="118"/>
      <c r="P672" s="118"/>
      <c r="Q672" s="118"/>
      <c r="R672" s="119"/>
    </row>
    <row r="673" spans="2:18" x14ac:dyDescent="0.3">
      <c r="B673" s="55">
        <v>3</v>
      </c>
      <c r="C673" s="51" t="s">
        <v>3</v>
      </c>
      <c r="D673" s="55">
        <v>0</v>
      </c>
      <c r="E673" s="55" t="s">
        <v>1</v>
      </c>
      <c r="F673" s="61">
        <f>$D673*VLOOKUP($C673,Eisbilanzierung!$A:$F,2,FALSE)</f>
        <v>0</v>
      </c>
      <c r="G673" s="61">
        <f>$D673*VLOOKUP($C673,Eisbilanzierung!$A:$F,3,FALSE)</f>
        <v>0</v>
      </c>
      <c r="H673" s="61">
        <f>$D673*VLOOKUP($C673,Eisbilanzierung!$A:$F,4,FALSE)</f>
        <v>0</v>
      </c>
      <c r="I673" s="61">
        <f>$D673*VLOOKUP($C673,Eisbilanzierung!$A:$F,5,FALSE)</f>
        <v>0</v>
      </c>
      <c r="J673" s="61">
        <f>$D673*VLOOKUP($C673,Eisbilanzierung!$A:$F,6,FALSE)/100</f>
        <v>0</v>
      </c>
      <c r="L673" s="71">
        <f t="shared" si="79"/>
        <v>0</v>
      </c>
      <c r="M673" s="71" t="str">
        <f t="shared" si="78"/>
        <v>g</v>
      </c>
      <c r="N673" s="117"/>
      <c r="O673" s="118"/>
      <c r="P673" s="118"/>
      <c r="Q673" s="118"/>
      <c r="R673" s="119"/>
    </row>
    <row r="674" spans="2:18" x14ac:dyDescent="0.3">
      <c r="B674" s="55">
        <v>4</v>
      </c>
      <c r="C674" s="51" t="s">
        <v>24</v>
      </c>
      <c r="D674" s="107">
        <v>30</v>
      </c>
      <c r="E674" s="55" t="s">
        <v>1</v>
      </c>
      <c r="F674" s="61">
        <f>$D674*VLOOKUP($C674,Eisbilanzierung!$A:$F,2,FALSE)</f>
        <v>0</v>
      </c>
      <c r="G674" s="61">
        <f>$D674*VLOOKUP($C674,Eisbilanzierung!$A:$F,3,FALSE)</f>
        <v>27.450000000000003</v>
      </c>
      <c r="H674" s="61">
        <f>$D674*VLOOKUP($C674,Eisbilanzierung!$A:$F,4,FALSE)</f>
        <v>0</v>
      </c>
      <c r="I674" s="61">
        <f>$D674*VLOOKUP($C674,Eisbilanzierung!$A:$F,5,FALSE)</f>
        <v>30</v>
      </c>
      <c r="J674" s="61">
        <f>$D674*VLOOKUP($C674,Eisbilanzierung!$A:$F,6,FALSE)/100</f>
        <v>109.8</v>
      </c>
      <c r="L674" s="71">
        <f t="shared" si="79"/>
        <v>39</v>
      </c>
      <c r="M674" s="71" t="str">
        <f>E674</f>
        <v>g</v>
      </c>
      <c r="N674" s="117"/>
      <c r="O674" s="118"/>
      <c r="P674" s="118"/>
      <c r="Q674" s="118"/>
      <c r="R674" s="119"/>
    </row>
    <row r="675" spans="2:18" x14ac:dyDescent="0.3">
      <c r="B675" s="55">
        <v>5</v>
      </c>
      <c r="C675" s="51" t="s">
        <v>70</v>
      </c>
      <c r="D675" s="55">
        <v>100</v>
      </c>
      <c r="E675" s="55" t="s">
        <v>1</v>
      </c>
      <c r="F675" s="61">
        <f>$D675*VLOOKUP($C675,Eisbilanzierung!$A:$F,2,FALSE)</f>
        <v>0</v>
      </c>
      <c r="G675" s="61">
        <f>$D675*VLOOKUP($C675,Eisbilanzierung!$A:$F,3,FALSE)</f>
        <v>100</v>
      </c>
      <c r="H675" s="61">
        <f>$D675*VLOOKUP($C675,Eisbilanzierung!$A:$F,4,FALSE)</f>
        <v>0</v>
      </c>
      <c r="I675" s="61">
        <f>$D675*VLOOKUP($C675,Eisbilanzierung!$A:$F,5,FALSE)</f>
        <v>100</v>
      </c>
      <c r="J675" s="61">
        <f>$D675*VLOOKUP($C675,Eisbilanzierung!$A:$F,6,FALSE)/100</f>
        <v>405</v>
      </c>
      <c r="L675" s="71">
        <f t="shared" si="79"/>
        <v>130</v>
      </c>
      <c r="M675" s="71" t="str">
        <f t="shared" ref="M675" si="80">E675</f>
        <v>g</v>
      </c>
      <c r="N675" s="117"/>
      <c r="O675" s="118"/>
      <c r="P675" s="118"/>
      <c r="Q675" s="118"/>
      <c r="R675" s="119"/>
    </row>
    <row r="676" spans="2:18" x14ac:dyDescent="0.3">
      <c r="B676" s="55">
        <v>6</v>
      </c>
      <c r="C676" s="51" t="s">
        <v>119</v>
      </c>
      <c r="D676" s="72">
        <v>0.04</v>
      </c>
      <c r="E676" s="55" t="s">
        <v>1</v>
      </c>
      <c r="F676" s="61">
        <f>$D676*VLOOKUP($C676,Eisbilanzierung!$A:$F,2,FALSE)</f>
        <v>4.0000000000000002E-4</v>
      </c>
      <c r="G676" s="61">
        <f>$D676*VLOOKUP($C676,Eisbilanzierung!$A:$F,3,FALSE)</f>
        <v>0</v>
      </c>
      <c r="H676" s="61">
        <f>$D676*VLOOKUP($C676,Eisbilanzierung!$A:$F,4,FALSE)</f>
        <v>0</v>
      </c>
      <c r="I676" s="61">
        <f>$D676*VLOOKUP($C676,Eisbilanzierung!$A:$F,5,FALSE)</f>
        <v>3.9600000000000003E-2</v>
      </c>
      <c r="J676" s="61">
        <f>$D676*VLOOKUP($C676,Eisbilanzierung!$A:$F,6,FALSE)/100</f>
        <v>0</v>
      </c>
      <c r="K676" s="51" t="s">
        <v>165</v>
      </c>
      <c r="L676" s="71">
        <f t="shared" si="79"/>
        <v>5.2000000000000005E-2</v>
      </c>
      <c r="M676" s="71" t="str">
        <f>E676</f>
        <v>g</v>
      </c>
      <c r="N676" s="117"/>
      <c r="O676" s="118"/>
      <c r="P676" s="118"/>
      <c r="Q676" s="118"/>
      <c r="R676" s="119"/>
    </row>
    <row r="677" spans="2:18" ht="15" thickBot="1" x14ac:dyDescent="0.35">
      <c r="B677" s="55">
        <v>7</v>
      </c>
      <c r="C677" s="51" t="s">
        <v>389</v>
      </c>
      <c r="D677" s="55">
        <v>400</v>
      </c>
      <c r="E677" s="55" t="s">
        <v>1</v>
      </c>
      <c r="F677" s="61">
        <f>$D677*VLOOKUP($C677,Eisbilanzierung!$A:$F,2,FALSE)</f>
        <v>335.2</v>
      </c>
      <c r="G677" s="61">
        <f>$D677*VLOOKUP($C677,Eisbilanzierung!$A:$F,3,FALSE)</f>
        <v>52.400000000000006</v>
      </c>
      <c r="H677" s="61">
        <f>$D677*VLOOKUP($C677,Eisbilanzierung!$A:$F,4,FALSE)</f>
        <v>0.8</v>
      </c>
      <c r="I677" s="61">
        <f>$D677*VLOOKUP($C677,Eisbilanzierung!$A:$F,5,FALSE)</f>
        <v>64.800000000000011</v>
      </c>
      <c r="J677" s="61">
        <f>$D677*VLOOKUP($C677,Eisbilanzierung!$A:$F,6,FALSE)/100</f>
        <v>236</v>
      </c>
      <c r="K677" s="51" t="s">
        <v>391</v>
      </c>
      <c r="L677" s="71">
        <f t="shared" si="79"/>
        <v>520</v>
      </c>
      <c r="M677" s="71" t="str">
        <f t="shared" ref="M677" si="81">E677</f>
        <v>g</v>
      </c>
      <c r="N677" s="120"/>
      <c r="O677" s="121"/>
      <c r="P677" s="121"/>
      <c r="Q677" s="121"/>
      <c r="R677" s="122"/>
    </row>
    <row r="678" spans="2:18" x14ac:dyDescent="0.3">
      <c r="B678" s="68"/>
      <c r="C678" s="44" t="s">
        <v>7</v>
      </c>
      <c r="D678" s="73">
        <f>SUM(D671:D677)</f>
        <v>1030.04</v>
      </c>
      <c r="E678" s="68" t="s">
        <v>1</v>
      </c>
      <c r="F678" s="74">
        <f>SUM(F671:F677)</f>
        <v>712.70039999999995</v>
      </c>
      <c r="G678" s="74">
        <f>SUM(G671:G677)</f>
        <v>199.85</v>
      </c>
      <c r="H678" s="74">
        <f>SUM(H671:H677)</f>
        <v>84.55</v>
      </c>
      <c r="I678" s="74">
        <f>SUM(I671:I677)</f>
        <v>317.33960000000002</v>
      </c>
      <c r="J678" s="74">
        <f>SUM(J671:J677)</f>
        <v>1630.8</v>
      </c>
      <c r="K678" s="86"/>
      <c r="L678" s="73">
        <f>SUM(L671:L677)</f>
        <v>1339.0520000000001</v>
      </c>
      <c r="M678" s="68" t="s">
        <v>1</v>
      </c>
    </row>
    <row r="679" spans="2:18" x14ac:dyDescent="0.3">
      <c r="C679" s="51" t="s">
        <v>113</v>
      </c>
      <c r="F679" s="75">
        <f>F678/$D678</f>
        <v>0.69191526542658532</v>
      </c>
      <c r="G679" s="75">
        <f t="shared" ref="G679:I679" si="82">G678/$D678</f>
        <v>0.19402159139450895</v>
      </c>
      <c r="H679" s="75">
        <f t="shared" si="82"/>
        <v>8.2084190905207563E-2</v>
      </c>
      <c r="I679" s="75">
        <f t="shared" si="82"/>
        <v>0.30808473457341468</v>
      </c>
      <c r="J679" s="76">
        <f>J678/$D678*100</f>
        <v>158.32394858452099</v>
      </c>
      <c r="K679" s="59" t="s">
        <v>222</v>
      </c>
    </row>
    <row r="680" spans="2:18" x14ac:dyDescent="0.3">
      <c r="C680" s="44" t="s">
        <v>58</v>
      </c>
      <c r="F680" s="45">
        <v>0.62</v>
      </c>
      <c r="G680" s="45">
        <v>0.18</v>
      </c>
      <c r="H680" s="45">
        <v>2.4500000000000001E-2</v>
      </c>
      <c r="I680" s="45">
        <v>0.35</v>
      </c>
    </row>
    <row r="681" spans="2:18" x14ac:dyDescent="0.3">
      <c r="C681" s="44" t="s">
        <v>59</v>
      </c>
      <c r="F681" s="45">
        <v>0.65</v>
      </c>
      <c r="G681" s="45">
        <v>0.21</v>
      </c>
      <c r="H681" s="45">
        <v>0.1</v>
      </c>
      <c r="I681" s="45">
        <v>0.38</v>
      </c>
    </row>
  </sheetData>
  <mergeCells count="37">
    <mergeCell ref="N207:R215"/>
    <mergeCell ref="N650:R657"/>
    <mergeCell ref="N658:R658"/>
    <mergeCell ref="N8:R18"/>
    <mergeCell ref="N113:R124"/>
    <mergeCell ref="N140:R151"/>
    <mergeCell ref="N185:R194"/>
    <mergeCell ref="N161:R170"/>
    <mergeCell ref="N34:R44"/>
    <mergeCell ref="N54:R63"/>
    <mergeCell ref="N77:R87"/>
    <mergeCell ref="N226:R233"/>
    <mergeCell ref="N249:R260"/>
    <mergeCell ref="N276:R287"/>
    <mergeCell ref="N376:R386"/>
    <mergeCell ref="N317:R326"/>
    <mergeCell ref="N342:R349"/>
    <mergeCell ref="N303:R311"/>
    <mergeCell ref="N355:R363"/>
    <mergeCell ref="N670:R677"/>
    <mergeCell ref="N634:R636"/>
    <mergeCell ref="N598:R602"/>
    <mergeCell ref="N609:R616"/>
    <mergeCell ref="N428:R435"/>
    <mergeCell ref="N393:R400"/>
    <mergeCell ref="N411:R418"/>
    <mergeCell ref="N626:R633"/>
    <mergeCell ref="N544:R548"/>
    <mergeCell ref="N555:R561"/>
    <mergeCell ref="N509:R516"/>
    <mergeCell ref="N523:R532"/>
    <mergeCell ref="N446:R453"/>
    <mergeCell ref="N461:R468"/>
    <mergeCell ref="N569:R572"/>
    <mergeCell ref="N580:R586"/>
    <mergeCell ref="N493:R499"/>
    <mergeCell ref="N479:R485"/>
  </mergeCells>
  <hyperlinks>
    <hyperlink ref="D74" r:id="rId1" xr:uid="{00000000-0004-0000-0000-000000000000}"/>
    <hyperlink ref="D110" r:id="rId2" xr:uid="{00000000-0004-0000-0000-000001000000}"/>
    <hyperlink ref="D5" r:id="rId3" xr:uid="{00000000-0004-0000-0000-000002000000}"/>
    <hyperlink ref="I1" r:id="rId4" xr:uid="{00000000-0004-0000-0000-000003000000}"/>
    <hyperlink ref="K1" r:id="rId5" xr:uid="{00000000-0004-0000-0000-000004000000}"/>
    <hyperlink ref="D223" r:id="rId6" location="Grundrezept_ohne_Sahne_Frozen_Joghurt_aus_der_Eismaschine" display="https://www.springlane.de/magazin/rezeptideen/frozen-joghurt-selber-machen/ - Grundrezept_ohne_Sahne_Frozen_Joghurt_aus_der_Eismaschine" xr:uid="{00000000-0004-0000-0000-000005000000}"/>
    <hyperlink ref="D246" r:id="rId7" xr:uid="{00000000-0004-0000-0000-000006000000}"/>
    <hyperlink ref="D273" r:id="rId8" xr:uid="{00000000-0004-0000-0000-000007000000}"/>
    <hyperlink ref="D31" r:id="rId9" xr:uid="{00000000-0004-0000-0000-000008000000}"/>
    <hyperlink ref="D443" r:id="rId10" xr:uid="{00000000-0004-0000-0000-000009000000}"/>
    <hyperlink ref="D476" r:id="rId11" xr:uid="{00000000-0004-0000-0000-00000A000000}"/>
    <hyperlink ref="D541" r:id="rId12" xr:uid="{ADAFD412-1512-4C84-AD5C-C13CA73B318F}"/>
    <hyperlink ref="D595" r:id="rId13" xr:uid="{26A028E5-D1AA-4BA0-8A4F-AEF060B720BA}"/>
    <hyperlink ref="D667" r:id="rId14" xr:uid="{F2111FFE-B1BB-449B-B2C3-EB3B8C00A233}"/>
  </hyperlinks>
  <pageMargins left="0.7" right="0.7" top="0.78740157499999996" bottom="0.78740157499999996" header="0.3" footer="0.3"/>
  <pageSetup paperSize="9" orientation="portrait" r:id="rId15"/>
  <extLst>
    <ext xmlns:x14="http://schemas.microsoft.com/office/spreadsheetml/2009/9/main" uri="{78C0D931-6437-407d-A8EE-F0AAD7539E65}">
      <x14:conditionalFormattings>
        <x14:conditionalFormatting xmlns:xm="http://schemas.microsoft.com/office/excel/2006/main">
          <x14:cfRule type="cellIs" priority="288" operator="between" id="{9BD2BE3E-445F-436B-81E8-A75361A9CF18}">
            <xm:f>Eisbilanzierung!$B$5</xm:f>
            <xm:f>Eisbilanzierung!$B$6</xm:f>
            <x14:dxf>
              <font>
                <color rgb="FF006100"/>
              </font>
              <fill>
                <patternFill>
                  <bgColor rgb="FFC6EFCE"/>
                </patternFill>
              </fill>
            </x14:dxf>
          </x14:cfRule>
          <x14:cfRule type="cellIs" priority="304" operator="between" id="{F43D9354-44CA-4885-A116-6D86C1EAD9CC}">
            <xm:f>Eisbilanzierung!$B$5*Eisbilanzierung!$F$5</xm:f>
            <xm:f>Eisbilanzierung!$B$6*Eisbilanzierung!$F$6</xm:f>
            <x14:dxf>
              <fill>
                <patternFill>
                  <bgColor rgb="FFFFFF99"/>
                </patternFill>
              </fill>
            </x14:dxf>
          </x14:cfRule>
          <xm:sqref>F19</xm:sqref>
        </x14:conditionalFormatting>
        <x14:conditionalFormatting xmlns:xm="http://schemas.microsoft.com/office/excel/2006/main">
          <x14:cfRule type="cellIs" priority="287" operator="between" id="{32703260-EA84-49CD-9F05-611A6A372DD4}">
            <xm:f>Eisbilanzierung!$C$5</xm:f>
            <xm:f>Eisbilanzierung!$C$6</xm:f>
            <x14:dxf>
              <font>
                <color rgb="FF006100"/>
              </font>
              <fill>
                <patternFill>
                  <bgColor rgb="FFC6EFCE"/>
                </patternFill>
              </fill>
            </x14:dxf>
          </x14:cfRule>
          <x14:cfRule type="cellIs" priority="303" operator="between" id="{E6915237-7960-43C9-A6F2-281DAF82E03D}">
            <xm:f>Eisbilanzierung!$C$5*Eisbilanzierung!$F$5</xm:f>
            <xm:f>Eisbilanzierung!$C$6*Eisbilanzierung!$F$6</xm:f>
            <x14:dxf>
              <fill>
                <patternFill>
                  <bgColor rgb="FFFFFF99"/>
                </patternFill>
              </fill>
            </x14:dxf>
          </x14:cfRule>
          <xm:sqref>G19</xm:sqref>
        </x14:conditionalFormatting>
        <x14:conditionalFormatting xmlns:xm="http://schemas.microsoft.com/office/excel/2006/main">
          <x14:cfRule type="cellIs" priority="285" operator="between" id="{EC99DF0E-F72D-4DDB-B817-B2392E2B9856}">
            <xm:f>Eisbilanzierung!$D$5</xm:f>
            <xm:f>Eisbilanzierung!$D$6</xm:f>
            <x14:dxf>
              <font>
                <color rgb="FF006100"/>
              </font>
              <fill>
                <patternFill>
                  <bgColor rgb="FFC6EFCE"/>
                </patternFill>
              </fill>
            </x14:dxf>
          </x14:cfRule>
          <x14:cfRule type="cellIs" priority="302" operator="between" id="{4BF98E28-0320-4991-B72A-C4EF6BC6D477}">
            <xm:f>Eisbilanzierung!$D$5*Eisbilanzierung!$F$5</xm:f>
            <xm:f>Eisbilanzierung!$D$6*Eisbilanzierung!$F$6</xm:f>
            <x14:dxf>
              <fill>
                <patternFill>
                  <bgColor rgb="FFFFFF99"/>
                </patternFill>
              </fill>
            </x14:dxf>
          </x14:cfRule>
          <xm:sqref>H19</xm:sqref>
        </x14:conditionalFormatting>
        <x14:conditionalFormatting xmlns:xm="http://schemas.microsoft.com/office/excel/2006/main">
          <x14:cfRule type="cellIs" priority="286" operator="between" id="{88518004-122A-474C-82EA-A3A72C67EFEB}">
            <xm:f>Eisbilanzierung!$E$5</xm:f>
            <xm:f>Eisbilanzierung!$E$6</xm:f>
            <x14:dxf>
              <font>
                <color rgb="FF006100"/>
              </font>
              <fill>
                <patternFill>
                  <bgColor rgb="FFC6EFCE"/>
                </patternFill>
              </fill>
            </x14:dxf>
          </x14:cfRule>
          <x14:cfRule type="cellIs" priority="301" operator="between" id="{B8A3EA77-D9D7-45BB-A79E-B3D3EACB1BEA}">
            <xm:f>Eisbilanzierung!$E$5*Eisbilanzierung!$F$5</xm:f>
            <xm:f>Eisbilanzierung!$E$6*Eisbilanzierung!$F$6</xm:f>
            <x14:dxf>
              <fill>
                <patternFill>
                  <bgColor rgb="FFFFFF99"/>
                </patternFill>
              </fill>
            </x14:dxf>
          </x14:cfRule>
          <xm:sqref>I19</xm:sqref>
        </x14:conditionalFormatting>
        <x14:conditionalFormatting xmlns:xm="http://schemas.microsoft.com/office/excel/2006/main">
          <x14:cfRule type="cellIs" priority="283" operator="between" id="{11942FAE-F260-43BB-B034-EB3A062693B8}">
            <xm:f>Eisbilanzierung!$B$5</xm:f>
            <xm:f>Eisbilanzierung!$B$6</xm:f>
            <x14:dxf>
              <font>
                <color rgb="FF006100"/>
              </font>
              <fill>
                <patternFill>
                  <bgColor rgb="FFC6EFCE"/>
                </patternFill>
              </fill>
            </x14:dxf>
          </x14:cfRule>
          <x14:cfRule type="cellIs" priority="284" operator="between" id="{2A811B18-1739-4553-9492-EB542828A716}">
            <xm:f>Eisbilanzierung!$B$5*Eisbilanzierung!$F$5</xm:f>
            <xm:f>Eisbilanzierung!$B$6*Eisbilanzierung!$F$6</xm:f>
            <x14:dxf>
              <fill>
                <patternFill>
                  <bgColor rgb="FFFFFF99"/>
                </patternFill>
              </fill>
            </x14:dxf>
          </x14:cfRule>
          <xm:sqref>F88</xm:sqref>
        </x14:conditionalFormatting>
        <x14:conditionalFormatting xmlns:xm="http://schemas.microsoft.com/office/excel/2006/main">
          <x14:cfRule type="cellIs" priority="281" operator="between" id="{D5D576E0-9EC4-4E9C-B043-58253B26F4D1}">
            <xm:f>Eisbilanzierung!$B$5</xm:f>
            <xm:f>Eisbilanzierung!$B$6</xm:f>
            <x14:dxf>
              <font>
                <color rgb="FF006100"/>
              </font>
              <fill>
                <patternFill>
                  <bgColor rgb="FFC6EFCE"/>
                </patternFill>
              </fill>
            </x14:dxf>
          </x14:cfRule>
          <x14:cfRule type="cellIs" priority="282" operator="between" id="{8357B09E-36D5-4766-B34E-03FAE16D45AD}">
            <xm:f>Eisbilanzierung!$B$5*Eisbilanzierung!$F$5</xm:f>
            <xm:f>Eisbilanzierung!$B$6*Eisbilanzierung!$F$6</xm:f>
            <x14:dxf>
              <fill>
                <patternFill>
                  <bgColor rgb="FFFFFF99"/>
                </patternFill>
              </fill>
            </x14:dxf>
          </x14:cfRule>
          <xm:sqref>F126</xm:sqref>
        </x14:conditionalFormatting>
        <x14:conditionalFormatting xmlns:xm="http://schemas.microsoft.com/office/excel/2006/main">
          <x14:cfRule type="cellIs" priority="279" operator="between" id="{827413A6-303B-45A1-9B1E-F8757B7F7B76}">
            <xm:f>Eisbilanzierung!$B$5</xm:f>
            <xm:f>Eisbilanzierung!$B$6</xm:f>
            <x14:dxf>
              <font>
                <color rgb="FF006100"/>
              </font>
              <fill>
                <patternFill>
                  <bgColor rgb="FFC6EFCE"/>
                </patternFill>
              </fill>
            </x14:dxf>
          </x14:cfRule>
          <x14:cfRule type="cellIs" priority="280" operator="between" id="{7E869021-9177-4336-B201-A3FF24633D3A}">
            <xm:f>Eisbilanzierung!$B$5*Eisbilanzierung!$F$5</xm:f>
            <xm:f>Eisbilanzierung!$B$6*Eisbilanzierung!$F$6</xm:f>
            <x14:dxf>
              <fill>
                <patternFill>
                  <bgColor rgb="FFFFFF99"/>
                </patternFill>
              </fill>
            </x14:dxf>
          </x14:cfRule>
          <xm:sqref>F153</xm:sqref>
        </x14:conditionalFormatting>
        <x14:conditionalFormatting xmlns:xm="http://schemas.microsoft.com/office/excel/2006/main">
          <x14:cfRule type="cellIs" priority="277" operator="between" id="{A351A77B-BD2B-4768-ABE4-9E1BE1A9ADB9}">
            <xm:f>Eisbilanzierung!$B$5</xm:f>
            <xm:f>Eisbilanzierung!$B$6</xm:f>
            <x14:dxf>
              <font>
                <color rgb="FF006100"/>
              </font>
              <fill>
                <patternFill>
                  <bgColor rgb="FFC6EFCE"/>
                </patternFill>
              </fill>
            </x14:dxf>
          </x14:cfRule>
          <x14:cfRule type="cellIs" priority="278" operator="between" id="{1A958A26-26B3-47B2-979D-0FBBF1D025CF}">
            <xm:f>Eisbilanzierung!$B$5*Eisbilanzierung!$F$5</xm:f>
            <xm:f>Eisbilanzierung!$B$6*Eisbilanzierung!$F$6</xm:f>
            <x14:dxf>
              <fill>
                <patternFill>
                  <bgColor rgb="FFFFFF99"/>
                </patternFill>
              </fill>
            </x14:dxf>
          </x14:cfRule>
          <xm:sqref>F171</xm:sqref>
        </x14:conditionalFormatting>
        <x14:conditionalFormatting xmlns:xm="http://schemas.microsoft.com/office/excel/2006/main">
          <x14:cfRule type="cellIs" priority="275" operator="between" id="{42EB9EB7-B474-4148-99C5-BC9D7C9DE99A}">
            <xm:f>Eisbilanzierung!$B$5</xm:f>
            <xm:f>Eisbilanzierung!$B$6</xm:f>
            <x14:dxf>
              <font>
                <color rgb="FF006100"/>
              </font>
              <fill>
                <patternFill>
                  <bgColor rgb="FFC6EFCE"/>
                </patternFill>
              </fill>
            </x14:dxf>
          </x14:cfRule>
          <x14:cfRule type="cellIs" priority="276" operator="between" id="{372D72DA-34E5-41E8-A20A-5CDD28EF979C}">
            <xm:f>Eisbilanzierung!$B$5*Eisbilanzierung!$F$5</xm:f>
            <xm:f>Eisbilanzierung!$B$6*Eisbilanzierung!$F$6</xm:f>
            <x14:dxf>
              <fill>
                <patternFill>
                  <bgColor rgb="FFFFFF99"/>
                </patternFill>
              </fill>
            </x14:dxf>
          </x14:cfRule>
          <xm:sqref>F195</xm:sqref>
        </x14:conditionalFormatting>
        <x14:conditionalFormatting xmlns:xm="http://schemas.microsoft.com/office/excel/2006/main">
          <x14:cfRule type="cellIs" priority="273" operator="between" id="{C59FDA4A-405C-4E81-9482-9F1D873334DA}">
            <xm:f>Eisbilanzierung!$B$5</xm:f>
            <xm:f>Eisbilanzierung!$B$6</xm:f>
            <x14:dxf>
              <font>
                <color rgb="FF006100"/>
              </font>
              <fill>
                <patternFill>
                  <bgColor rgb="FFC6EFCE"/>
                </patternFill>
              </fill>
            </x14:dxf>
          </x14:cfRule>
          <x14:cfRule type="cellIs" priority="274" operator="between" id="{DBC4AA88-5DD4-4194-B562-991CDEDCE7B2}">
            <xm:f>Eisbilanzierung!$B$5*Eisbilanzierung!$F$5</xm:f>
            <xm:f>Eisbilanzierung!$B$6*Eisbilanzierung!$F$6</xm:f>
            <x14:dxf>
              <fill>
                <patternFill>
                  <bgColor rgb="FFFFFF99"/>
                </patternFill>
              </fill>
            </x14:dxf>
          </x14:cfRule>
          <xm:sqref>F234</xm:sqref>
        </x14:conditionalFormatting>
        <x14:conditionalFormatting xmlns:xm="http://schemas.microsoft.com/office/excel/2006/main">
          <x14:cfRule type="cellIs" priority="271" operator="between" id="{9723D255-7956-4043-9C77-86F98672B6CD}">
            <xm:f>Eisbilanzierung!$C$5</xm:f>
            <xm:f>Eisbilanzierung!$C$6</xm:f>
            <x14:dxf>
              <font>
                <color rgb="FF006100"/>
              </font>
              <fill>
                <patternFill>
                  <bgColor rgb="FFC6EFCE"/>
                </patternFill>
              </fill>
            </x14:dxf>
          </x14:cfRule>
          <x14:cfRule type="cellIs" priority="272" operator="between" id="{485B9F42-1AFB-4C6F-8365-CE97F14AE548}">
            <xm:f>Eisbilanzierung!$C$5*Eisbilanzierung!$F$5</xm:f>
            <xm:f>Eisbilanzierung!$C$6*Eisbilanzierung!$F$6</xm:f>
            <x14:dxf>
              <fill>
                <patternFill>
                  <bgColor rgb="FFFFFF99"/>
                </patternFill>
              </fill>
            </x14:dxf>
          </x14:cfRule>
          <xm:sqref>G88</xm:sqref>
        </x14:conditionalFormatting>
        <x14:conditionalFormatting xmlns:xm="http://schemas.microsoft.com/office/excel/2006/main">
          <x14:cfRule type="cellIs" priority="269" operator="between" id="{83CBD6D0-7C92-4362-A478-4CB8F34F2902}">
            <xm:f>Eisbilanzierung!$C$5</xm:f>
            <xm:f>Eisbilanzierung!$C$6</xm:f>
            <x14:dxf>
              <font>
                <color rgb="FF006100"/>
              </font>
              <fill>
                <patternFill>
                  <bgColor rgb="FFC6EFCE"/>
                </patternFill>
              </fill>
            </x14:dxf>
          </x14:cfRule>
          <x14:cfRule type="cellIs" priority="270" operator="between" id="{2E7F805F-9A94-4B9B-B021-B0CF7CE1F96D}">
            <xm:f>Eisbilanzierung!$C$5*Eisbilanzierung!$F$5</xm:f>
            <xm:f>Eisbilanzierung!$C$6*Eisbilanzierung!$F$6</xm:f>
            <x14:dxf>
              <fill>
                <patternFill>
                  <bgColor rgb="FFFFFF99"/>
                </patternFill>
              </fill>
            </x14:dxf>
          </x14:cfRule>
          <xm:sqref>G126</xm:sqref>
        </x14:conditionalFormatting>
        <x14:conditionalFormatting xmlns:xm="http://schemas.microsoft.com/office/excel/2006/main">
          <x14:cfRule type="cellIs" priority="267" operator="between" id="{1A6F8F2D-81CE-474D-B8E2-8A7734B7E54E}">
            <xm:f>Eisbilanzierung!$C$5</xm:f>
            <xm:f>Eisbilanzierung!$C$6</xm:f>
            <x14:dxf>
              <font>
                <color rgb="FF006100"/>
              </font>
              <fill>
                <patternFill>
                  <bgColor rgb="FFC6EFCE"/>
                </patternFill>
              </fill>
            </x14:dxf>
          </x14:cfRule>
          <x14:cfRule type="cellIs" priority="268" operator="between" id="{24F5A4A3-0E5D-46B3-A73A-1D58D5FBEE3E}">
            <xm:f>Eisbilanzierung!$C$5*Eisbilanzierung!$F$5</xm:f>
            <xm:f>Eisbilanzierung!$C$6*Eisbilanzierung!$F$6</xm:f>
            <x14:dxf>
              <fill>
                <patternFill>
                  <bgColor rgb="FFFFFF99"/>
                </patternFill>
              </fill>
            </x14:dxf>
          </x14:cfRule>
          <xm:sqref>G153</xm:sqref>
        </x14:conditionalFormatting>
        <x14:conditionalFormatting xmlns:xm="http://schemas.microsoft.com/office/excel/2006/main">
          <x14:cfRule type="cellIs" priority="265" operator="between" id="{BFCD315B-DF20-4935-B640-1A88DDA302A9}">
            <xm:f>Eisbilanzierung!$C$5</xm:f>
            <xm:f>Eisbilanzierung!$C$6</xm:f>
            <x14:dxf>
              <font>
                <color rgb="FF006100"/>
              </font>
              <fill>
                <patternFill>
                  <bgColor rgb="FFC6EFCE"/>
                </patternFill>
              </fill>
            </x14:dxf>
          </x14:cfRule>
          <x14:cfRule type="cellIs" priority="266" operator="between" id="{907B5E3A-C440-42A9-B83B-B6C186332AEB}">
            <xm:f>Eisbilanzierung!$C$5*Eisbilanzierung!$F$5</xm:f>
            <xm:f>Eisbilanzierung!$C$6*Eisbilanzierung!$F$6</xm:f>
            <x14:dxf>
              <fill>
                <patternFill>
                  <bgColor rgb="FFFFFF99"/>
                </patternFill>
              </fill>
            </x14:dxf>
          </x14:cfRule>
          <xm:sqref>G171</xm:sqref>
        </x14:conditionalFormatting>
        <x14:conditionalFormatting xmlns:xm="http://schemas.microsoft.com/office/excel/2006/main">
          <x14:cfRule type="cellIs" priority="263" operator="between" id="{5AFB693F-FBF1-4406-93ED-EDEBE6878F0F}">
            <xm:f>Eisbilanzierung!$C$5</xm:f>
            <xm:f>Eisbilanzierung!$C$6</xm:f>
            <x14:dxf>
              <font>
                <color rgb="FF006100"/>
              </font>
              <fill>
                <patternFill>
                  <bgColor rgb="FFC6EFCE"/>
                </patternFill>
              </fill>
            </x14:dxf>
          </x14:cfRule>
          <x14:cfRule type="cellIs" priority="264" operator="between" id="{1225B3DA-5401-4E80-A7E0-CF11C0229825}">
            <xm:f>Eisbilanzierung!$C$5*Eisbilanzierung!$F$5</xm:f>
            <xm:f>Eisbilanzierung!$C$6*Eisbilanzierung!$F$6</xm:f>
            <x14:dxf>
              <fill>
                <patternFill>
                  <bgColor rgb="FFFFFF99"/>
                </patternFill>
              </fill>
            </x14:dxf>
          </x14:cfRule>
          <xm:sqref>G195</xm:sqref>
        </x14:conditionalFormatting>
        <x14:conditionalFormatting xmlns:xm="http://schemas.microsoft.com/office/excel/2006/main">
          <x14:cfRule type="cellIs" priority="261" operator="between" id="{33816968-3E79-4559-B809-7CAF32E5E58E}">
            <xm:f>Eisbilanzierung!$C$5</xm:f>
            <xm:f>Eisbilanzierung!$C$6</xm:f>
            <x14:dxf>
              <font>
                <color rgb="FF006100"/>
              </font>
              <fill>
                <patternFill>
                  <bgColor rgb="FFC6EFCE"/>
                </patternFill>
              </fill>
            </x14:dxf>
          </x14:cfRule>
          <x14:cfRule type="cellIs" priority="262" operator="between" id="{4A421CBA-60CA-4909-B941-B6DDDC67FCE8}">
            <xm:f>Eisbilanzierung!$C$5*Eisbilanzierung!$F$5</xm:f>
            <xm:f>Eisbilanzierung!$C$6*Eisbilanzierung!$F$6</xm:f>
            <x14:dxf>
              <fill>
                <patternFill>
                  <bgColor rgb="FFFFFF99"/>
                </patternFill>
              </fill>
            </x14:dxf>
          </x14:cfRule>
          <xm:sqref>G234</xm:sqref>
        </x14:conditionalFormatting>
        <x14:conditionalFormatting xmlns:xm="http://schemas.microsoft.com/office/excel/2006/main">
          <x14:cfRule type="cellIs" priority="259" operator="between" id="{A3CCB988-9CF0-42D5-BA67-F887F71AD31F}">
            <xm:f>Eisbilanzierung!$D$5</xm:f>
            <xm:f>Eisbilanzierung!$D$6</xm:f>
            <x14:dxf>
              <font>
                <color rgb="FF006100"/>
              </font>
              <fill>
                <patternFill>
                  <bgColor rgb="FFC6EFCE"/>
                </patternFill>
              </fill>
            </x14:dxf>
          </x14:cfRule>
          <x14:cfRule type="cellIs" priority="260" operator="between" id="{A3061577-8038-47C9-A44F-CAB282AE7E1C}">
            <xm:f>Eisbilanzierung!$D$5*Eisbilanzierung!$F$5</xm:f>
            <xm:f>Eisbilanzierung!$D$6*Eisbilanzierung!$F$6</xm:f>
            <x14:dxf>
              <fill>
                <patternFill>
                  <bgColor rgb="FFFFFF99"/>
                </patternFill>
              </fill>
            </x14:dxf>
          </x14:cfRule>
          <xm:sqref>H88</xm:sqref>
        </x14:conditionalFormatting>
        <x14:conditionalFormatting xmlns:xm="http://schemas.microsoft.com/office/excel/2006/main">
          <x14:cfRule type="cellIs" priority="257" operator="between" id="{3D63E567-83D5-460C-BC01-1F440BD56C3E}">
            <xm:f>Eisbilanzierung!$D$5</xm:f>
            <xm:f>Eisbilanzierung!$D$6</xm:f>
            <x14:dxf>
              <font>
                <color rgb="FF006100"/>
              </font>
              <fill>
                <patternFill>
                  <bgColor rgb="FFC6EFCE"/>
                </patternFill>
              </fill>
            </x14:dxf>
          </x14:cfRule>
          <x14:cfRule type="cellIs" priority="258" operator="between" id="{A149AAAF-B703-423F-9869-E75D1DCCE272}">
            <xm:f>Eisbilanzierung!$D$5*Eisbilanzierung!$F$5</xm:f>
            <xm:f>Eisbilanzierung!$D$6*Eisbilanzierung!$F$6</xm:f>
            <x14:dxf>
              <fill>
                <patternFill>
                  <bgColor rgb="FFFFFF99"/>
                </patternFill>
              </fill>
            </x14:dxf>
          </x14:cfRule>
          <xm:sqref>H126</xm:sqref>
        </x14:conditionalFormatting>
        <x14:conditionalFormatting xmlns:xm="http://schemas.microsoft.com/office/excel/2006/main">
          <x14:cfRule type="cellIs" priority="255" operator="between" id="{3AC2CA1D-3E72-4E15-8963-133D51F485E8}">
            <xm:f>Eisbilanzierung!$D$5</xm:f>
            <xm:f>Eisbilanzierung!$D$6</xm:f>
            <x14:dxf>
              <font>
                <color rgb="FF006100"/>
              </font>
              <fill>
                <patternFill>
                  <bgColor rgb="FFC6EFCE"/>
                </patternFill>
              </fill>
            </x14:dxf>
          </x14:cfRule>
          <x14:cfRule type="cellIs" priority="256" operator="between" id="{2F90722C-CB1E-4F64-8190-EE39937B472E}">
            <xm:f>Eisbilanzierung!$D$5*Eisbilanzierung!$F$5</xm:f>
            <xm:f>Eisbilanzierung!$D$6*Eisbilanzierung!$F$6</xm:f>
            <x14:dxf>
              <fill>
                <patternFill>
                  <bgColor rgb="FFFFFF99"/>
                </patternFill>
              </fill>
            </x14:dxf>
          </x14:cfRule>
          <xm:sqref>H153</xm:sqref>
        </x14:conditionalFormatting>
        <x14:conditionalFormatting xmlns:xm="http://schemas.microsoft.com/office/excel/2006/main">
          <x14:cfRule type="cellIs" priority="253" operator="between" id="{BBA27BC3-A0A2-429D-9AAA-03D66C9EDB76}">
            <xm:f>Eisbilanzierung!$D$5</xm:f>
            <xm:f>Eisbilanzierung!$D$6</xm:f>
            <x14:dxf>
              <font>
                <color rgb="FF006100"/>
              </font>
              <fill>
                <patternFill>
                  <bgColor rgb="FFC6EFCE"/>
                </patternFill>
              </fill>
            </x14:dxf>
          </x14:cfRule>
          <x14:cfRule type="cellIs" priority="254" operator="between" id="{03AA62D8-DE2F-4D25-99DA-77EED17D0AB3}">
            <xm:f>Eisbilanzierung!$D$5*Eisbilanzierung!$F$5</xm:f>
            <xm:f>Eisbilanzierung!$D$6*Eisbilanzierung!$F$6</xm:f>
            <x14:dxf>
              <fill>
                <patternFill>
                  <bgColor rgb="FFFFFF99"/>
                </patternFill>
              </fill>
            </x14:dxf>
          </x14:cfRule>
          <xm:sqref>H171</xm:sqref>
        </x14:conditionalFormatting>
        <x14:conditionalFormatting xmlns:xm="http://schemas.microsoft.com/office/excel/2006/main">
          <x14:cfRule type="cellIs" priority="251" operator="between" id="{49BA81F6-AA58-4131-A05C-797863EF25E5}">
            <xm:f>Eisbilanzierung!$D$5</xm:f>
            <xm:f>Eisbilanzierung!$D$6</xm:f>
            <x14:dxf>
              <font>
                <color rgb="FF006100"/>
              </font>
              <fill>
                <patternFill>
                  <bgColor rgb="FFC6EFCE"/>
                </patternFill>
              </fill>
            </x14:dxf>
          </x14:cfRule>
          <x14:cfRule type="cellIs" priority="252" operator="between" id="{F778735F-979B-448C-A8E6-553492F27CE5}">
            <xm:f>Eisbilanzierung!$D$5*Eisbilanzierung!$F$5</xm:f>
            <xm:f>Eisbilanzierung!$D$6*Eisbilanzierung!$F$6</xm:f>
            <x14:dxf>
              <fill>
                <patternFill>
                  <bgColor rgb="FFFFFF99"/>
                </patternFill>
              </fill>
            </x14:dxf>
          </x14:cfRule>
          <xm:sqref>H195</xm:sqref>
        </x14:conditionalFormatting>
        <x14:conditionalFormatting xmlns:xm="http://schemas.microsoft.com/office/excel/2006/main">
          <x14:cfRule type="cellIs" priority="249" operator="between" id="{3486E97A-3781-4AD6-81A2-674A75C19569}">
            <xm:f>Eisbilanzierung!$D$5</xm:f>
            <xm:f>Eisbilanzierung!$D$6</xm:f>
            <x14:dxf>
              <font>
                <color rgb="FF006100"/>
              </font>
              <fill>
                <patternFill>
                  <bgColor rgb="FFC6EFCE"/>
                </patternFill>
              </fill>
            </x14:dxf>
          </x14:cfRule>
          <x14:cfRule type="cellIs" priority="250" operator="between" id="{85E29707-D90C-478A-86C4-EECF5A642650}">
            <xm:f>Eisbilanzierung!$D$5*Eisbilanzierung!$F$5</xm:f>
            <xm:f>Eisbilanzierung!$D$6*Eisbilanzierung!$F$6</xm:f>
            <x14:dxf>
              <fill>
                <patternFill>
                  <bgColor rgb="FFFFFF99"/>
                </patternFill>
              </fill>
            </x14:dxf>
          </x14:cfRule>
          <xm:sqref>H234</xm:sqref>
        </x14:conditionalFormatting>
        <x14:conditionalFormatting xmlns:xm="http://schemas.microsoft.com/office/excel/2006/main">
          <x14:cfRule type="cellIs" priority="247" operator="between" id="{F6EFC5F6-57B9-4AED-B37E-61BC27EB0303}">
            <xm:f>Eisbilanzierung!$E$5</xm:f>
            <xm:f>Eisbilanzierung!$E$6</xm:f>
            <x14:dxf>
              <font>
                <color rgb="FF006100"/>
              </font>
              <fill>
                <patternFill>
                  <bgColor rgb="FFC6EFCE"/>
                </patternFill>
              </fill>
            </x14:dxf>
          </x14:cfRule>
          <x14:cfRule type="cellIs" priority="248" operator="between" id="{891DBA18-DDCD-49B5-8DE4-3467DAE2E322}">
            <xm:f>Eisbilanzierung!$E$5*Eisbilanzierung!$F$5</xm:f>
            <xm:f>Eisbilanzierung!$E$6*Eisbilanzierung!$F$6</xm:f>
            <x14:dxf>
              <fill>
                <patternFill>
                  <bgColor rgb="FFFFFF99"/>
                </patternFill>
              </fill>
            </x14:dxf>
          </x14:cfRule>
          <xm:sqref>I88</xm:sqref>
        </x14:conditionalFormatting>
        <x14:conditionalFormatting xmlns:xm="http://schemas.microsoft.com/office/excel/2006/main">
          <x14:cfRule type="cellIs" priority="245" operator="between" id="{12187937-ED52-4F32-B2FD-BD35385097F6}">
            <xm:f>Eisbilanzierung!$E$5</xm:f>
            <xm:f>Eisbilanzierung!$E$6</xm:f>
            <x14:dxf>
              <font>
                <color rgb="FF006100"/>
              </font>
              <fill>
                <patternFill>
                  <bgColor rgb="FFC6EFCE"/>
                </patternFill>
              </fill>
            </x14:dxf>
          </x14:cfRule>
          <x14:cfRule type="cellIs" priority="246" operator="between" id="{35C1E5CC-5293-4F56-9C65-A533801E2E14}">
            <xm:f>Eisbilanzierung!$E$5*Eisbilanzierung!$F$5</xm:f>
            <xm:f>Eisbilanzierung!$E$6*Eisbilanzierung!$F$6</xm:f>
            <x14:dxf>
              <fill>
                <patternFill>
                  <bgColor rgb="FFFFFF99"/>
                </patternFill>
              </fill>
            </x14:dxf>
          </x14:cfRule>
          <xm:sqref>I126</xm:sqref>
        </x14:conditionalFormatting>
        <x14:conditionalFormatting xmlns:xm="http://schemas.microsoft.com/office/excel/2006/main">
          <x14:cfRule type="cellIs" priority="243" operator="between" id="{C940A5CE-ACCB-458D-B7D1-9E51519E8D83}">
            <xm:f>Eisbilanzierung!$E$5</xm:f>
            <xm:f>Eisbilanzierung!$E$6</xm:f>
            <x14:dxf>
              <font>
                <color rgb="FF006100"/>
              </font>
              <fill>
                <patternFill>
                  <bgColor rgb="FFC6EFCE"/>
                </patternFill>
              </fill>
            </x14:dxf>
          </x14:cfRule>
          <x14:cfRule type="cellIs" priority="244" operator="between" id="{299064C2-90CD-4C51-9577-2F94EC01594A}">
            <xm:f>Eisbilanzierung!$E$5*Eisbilanzierung!$F$5</xm:f>
            <xm:f>Eisbilanzierung!$E$6*Eisbilanzierung!$F$6</xm:f>
            <x14:dxf>
              <fill>
                <patternFill>
                  <bgColor rgb="FFFFFF99"/>
                </patternFill>
              </fill>
            </x14:dxf>
          </x14:cfRule>
          <xm:sqref>I153</xm:sqref>
        </x14:conditionalFormatting>
        <x14:conditionalFormatting xmlns:xm="http://schemas.microsoft.com/office/excel/2006/main">
          <x14:cfRule type="cellIs" priority="241" operator="between" id="{E8FD8189-E823-4923-9E7D-9E6B1ED3D9FD}">
            <xm:f>Eisbilanzierung!$E$5</xm:f>
            <xm:f>Eisbilanzierung!$E$6</xm:f>
            <x14:dxf>
              <font>
                <color rgb="FF006100"/>
              </font>
              <fill>
                <patternFill>
                  <bgColor rgb="FFC6EFCE"/>
                </patternFill>
              </fill>
            </x14:dxf>
          </x14:cfRule>
          <x14:cfRule type="cellIs" priority="242" operator="between" id="{2029C712-19DD-46ED-B53B-AA5FA4B64AB4}">
            <xm:f>Eisbilanzierung!$E$5*Eisbilanzierung!$F$5</xm:f>
            <xm:f>Eisbilanzierung!$E$6*Eisbilanzierung!$F$6</xm:f>
            <x14:dxf>
              <fill>
                <patternFill>
                  <bgColor rgb="FFFFFF99"/>
                </patternFill>
              </fill>
            </x14:dxf>
          </x14:cfRule>
          <xm:sqref>I171</xm:sqref>
        </x14:conditionalFormatting>
        <x14:conditionalFormatting xmlns:xm="http://schemas.microsoft.com/office/excel/2006/main">
          <x14:cfRule type="cellIs" priority="239" operator="between" id="{FE6BA856-A78D-458D-ACBC-C157E190EC26}">
            <xm:f>Eisbilanzierung!$E$5</xm:f>
            <xm:f>Eisbilanzierung!$E$6</xm:f>
            <x14:dxf>
              <font>
                <color rgb="FF006100"/>
              </font>
              <fill>
                <patternFill>
                  <bgColor rgb="FFC6EFCE"/>
                </patternFill>
              </fill>
            </x14:dxf>
          </x14:cfRule>
          <x14:cfRule type="cellIs" priority="240" operator="between" id="{AB9B4C72-1DEC-48D1-9ADE-270064A479F9}">
            <xm:f>Eisbilanzierung!$E$5*Eisbilanzierung!$F$5</xm:f>
            <xm:f>Eisbilanzierung!$E$6*Eisbilanzierung!$F$6</xm:f>
            <x14:dxf>
              <fill>
                <patternFill>
                  <bgColor rgb="FFFFFF99"/>
                </patternFill>
              </fill>
            </x14:dxf>
          </x14:cfRule>
          <xm:sqref>I195</xm:sqref>
        </x14:conditionalFormatting>
        <x14:conditionalFormatting xmlns:xm="http://schemas.microsoft.com/office/excel/2006/main">
          <x14:cfRule type="cellIs" priority="237" operator="between" id="{D143F4C4-29DA-4DF5-9CE6-005525D6CA8F}">
            <xm:f>Eisbilanzierung!$E$5</xm:f>
            <xm:f>Eisbilanzierung!$E$6</xm:f>
            <x14:dxf>
              <font>
                <color rgb="FF006100"/>
              </font>
              <fill>
                <patternFill>
                  <bgColor rgb="FFC6EFCE"/>
                </patternFill>
              </fill>
            </x14:dxf>
          </x14:cfRule>
          <x14:cfRule type="cellIs" priority="238" operator="between" id="{1F2CE3BD-C99E-41E0-B7D7-B453F05F341E}">
            <xm:f>Eisbilanzierung!$E$5*Eisbilanzierung!$F$5</xm:f>
            <xm:f>Eisbilanzierung!$E$6*Eisbilanzierung!$F$6</xm:f>
            <x14:dxf>
              <fill>
                <patternFill>
                  <bgColor rgb="FFFFFF99"/>
                </patternFill>
              </fill>
            </x14:dxf>
          </x14:cfRule>
          <xm:sqref>I234</xm:sqref>
        </x14:conditionalFormatting>
        <x14:conditionalFormatting xmlns:xm="http://schemas.microsoft.com/office/excel/2006/main">
          <x14:cfRule type="cellIs" priority="235" operator="between" id="{FE6B1DEF-DEF5-4E3D-A6FE-18D0616E4648}">
            <xm:f>Eisbilanzierung!$B$5</xm:f>
            <xm:f>Eisbilanzierung!$B$6</xm:f>
            <x14:dxf>
              <font>
                <color rgb="FF006100"/>
              </font>
              <fill>
                <patternFill>
                  <bgColor rgb="FFC6EFCE"/>
                </patternFill>
              </fill>
            </x14:dxf>
          </x14:cfRule>
          <x14:cfRule type="cellIs" priority="236" operator="between" id="{BFD47FC8-8583-4790-ADDA-6F513D4BA04F}">
            <xm:f>Eisbilanzierung!$B$5*Eisbilanzierung!$F$5</xm:f>
            <xm:f>Eisbilanzierung!$B$6*Eisbilanzierung!$F$6</xm:f>
            <x14:dxf>
              <fill>
                <patternFill>
                  <bgColor rgb="FFFFFF99"/>
                </patternFill>
              </fill>
            </x14:dxf>
          </x14:cfRule>
          <xm:sqref>F261</xm:sqref>
        </x14:conditionalFormatting>
        <x14:conditionalFormatting xmlns:xm="http://schemas.microsoft.com/office/excel/2006/main">
          <x14:cfRule type="cellIs" priority="233" operator="between" id="{22C8B792-9859-4A05-8C82-6DEFA4EE4062}">
            <xm:f>Eisbilanzierung!$C$5</xm:f>
            <xm:f>Eisbilanzierung!$C$6</xm:f>
            <x14:dxf>
              <font>
                <color rgb="FF006100"/>
              </font>
              <fill>
                <patternFill>
                  <bgColor rgb="FFC6EFCE"/>
                </patternFill>
              </fill>
            </x14:dxf>
          </x14:cfRule>
          <x14:cfRule type="cellIs" priority="234" operator="between" id="{0EBE6623-871F-4F63-B00E-66BB02BB5C02}">
            <xm:f>Eisbilanzierung!$C$5*Eisbilanzierung!$F$5</xm:f>
            <xm:f>Eisbilanzierung!$C$6*Eisbilanzierung!$F$6</xm:f>
            <x14:dxf>
              <fill>
                <patternFill>
                  <bgColor rgb="FFFFFF99"/>
                </patternFill>
              </fill>
            </x14:dxf>
          </x14:cfRule>
          <xm:sqref>G261</xm:sqref>
        </x14:conditionalFormatting>
        <x14:conditionalFormatting xmlns:xm="http://schemas.microsoft.com/office/excel/2006/main">
          <x14:cfRule type="cellIs" priority="231" operator="between" id="{30B27B92-CE22-4BF9-A39A-A367498892ED}">
            <xm:f>Eisbilanzierung!$D$5</xm:f>
            <xm:f>Eisbilanzierung!$D$6</xm:f>
            <x14:dxf>
              <font>
                <color rgb="FF006100"/>
              </font>
              <fill>
                <patternFill>
                  <bgColor rgb="FFC6EFCE"/>
                </patternFill>
              </fill>
            </x14:dxf>
          </x14:cfRule>
          <x14:cfRule type="cellIs" priority="232" operator="between" id="{BC219CCA-B034-4739-8EA4-C9996530E098}">
            <xm:f>Eisbilanzierung!$D$5*Eisbilanzierung!$F$5</xm:f>
            <xm:f>Eisbilanzierung!$D$6*Eisbilanzierung!$F$6</xm:f>
            <x14:dxf>
              <fill>
                <patternFill>
                  <bgColor rgb="FFFFFF99"/>
                </patternFill>
              </fill>
            </x14:dxf>
          </x14:cfRule>
          <xm:sqref>H261</xm:sqref>
        </x14:conditionalFormatting>
        <x14:conditionalFormatting xmlns:xm="http://schemas.microsoft.com/office/excel/2006/main">
          <x14:cfRule type="cellIs" priority="229" operator="between" id="{FA4B556C-85E9-45D8-AD66-3CD8E4BDA293}">
            <xm:f>Eisbilanzierung!$E$5</xm:f>
            <xm:f>Eisbilanzierung!$E$6</xm:f>
            <x14:dxf>
              <font>
                <color rgb="FF006100"/>
              </font>
              <fill>
                <patternFill>
                  <bgColor rgb="FFC6EFCE"/>
                </patternFill>
              </fill>
            </x14:dxf>
          </x14:cfRule>
          <x14:cfRule type="cellIs" priority="230" operator="between" id="{B7182283-F208-4506-8DBC-C4DED860FDF7}">
            <xm:f>Eisbilanzierung!$E$5*Eisbilanzierung!$F$5</xm:f>
            <xm:f>Eisbilanzierung!$E$6*Eisbilanzierung!$F$6</xm:f>
            <x14:dxf>
              <fill>
                <patternFill>
                  <bgColor rgb="FFFFFF99"/>
                </patternFill>
              </fill>
            </x14:dxf>
          </x14:cfRule>
          <xm:sqref>I261</xm:sqref>
        </x14:conditionalFormatting>
        <x14:conditionalFormatting xmlns:xm="http://schemas.microsoft.com/office/excel/2006/main">
          <x14:cfRule type="cellIs" priority="227" operator="between" id="{1E412A12-694C-4369-9E65-726B8A78E771}">
            <xm:f>Eisbilanzierung!$B$5</xm:f>
            <xm:f>Eisbilanzierung!$B$6</xm:f>
            <x14:dxf>
              <font>
                <color rgb="FF006100"/>
              </font>
              <fill>
                <patternFill>
                  <bgColor rgb="FFC6EFCE"/>
                </patternFill>
              </fill>
            </x14:dxf>
          </x14:cfRule>
          <x14:cfRule type="cellIs" priority="228" operator="between" id="{7A5C3F1E-0C1C-4CEF-8C89-6CF7BC6E6BC0}">
            <xm:f>Eisbilanzierung!$B$5*Eisbilanzierung!$F$5</xm:f>
            <xm:f>Eisbilanzierung!$B$6*Eisbilanzierung!$F$6</xm:f>
            <x14:dxf>
              <fill>
                <patternFill>
                  <bgColor rgb="FFFFFF99"/>
                </patternFill>
              </fill>
            </x14:dxf>
          </x14:cfRule>
          <xm:sqref>F288</xm:sqref>
        </x14:conditionalFormatting>
        <x14:conditionalFormatting xmlns:xm="http://schemas.microsoft.com/office/excel/2006/main">
          <x14:cfRule type="cellIs" priority="225" operator="between" id="{8AB66343-3E21-4CC1-A87B-16597494973D}">
            <xm:f>Eisbilanzierung!$C$5</xm:f>
            <xm:f>Eisbilanzierung!$C$6</xm:f>
            <x14:dxf>
              <font>
                <color rgb="FF006100"/>
              </font>
              <fill>
                <patternFill>
                  <bgColor rgb="FFC6EFCE"/>
                </patternFill>
              </fill>
            </x14:dxf>
          </x14:cfRule>
          <x14:cfRule type="cellIs" priority="226" operator="between" id="{C39FCBC8-D9F0-4FCB-90ED-CEA91D1B9403}">
            <xm:f>Eisbilanzierung!$C$5*Eisbilanzierung!$F$5</xm:f>
            <xm:f>Eisbilanzierung!$C$6*Eisbilanzierung!$F$6</xm:f>
            <x14:dxf>
              <fill>
                <patternFill>
                  <bgColor rgb="FFFFFF99"/>
                </patternFill>
              </fill>
            </x14:dxf>
          </x14:cfRule>
          <xm:sqref>G288</xm:sqref>
        </x14:conditionalFormatting>
        <x14:conditionalFormatting xmlns:xm="http://schemas.microsoft.com/office/excel/2006/main">
          <x14:cfRule type="cellIs" priority="223" operator="between" id="{6C376086-9ECE-49CA-9524-A65137B57F94}">
            <xm:f>Eisbilanzierung!$D$5</xm:f>
            <xm:f>Eisbilanzierung!$D$6</xm:f>
            <x14:dxf>
              <font>
                <color rgb="FF006100"/>
              </font>
              <fill>
                <patternFill>
                  <bgColor rgb="FFC6EFCE"/>
                </patternFill>
              </fill>
            </x14:dxf>
          </x14:cfRule>
          <x14:cfRule type="cellIs" priority="224" operator="between" id="{FFEBDD45-C51F-4F1A-A505-A110C3220EDF}">
            <xm:f>Eisbilanzierung!$D$5*Eisbilanzierung!$F$5</xm:f>
            <xm:f>Eisbilanzierung!$D$6*Eisbilanzierung!$F$6</xm:f>
            <x14:dxf>
              <fill>
                <patternFill>
                  <bgColor rgb="FFFFFF99"/>
                </patternFill>
              </fill>
            </x14:dxf>
          </x14:cfRule>
          <xm:sqref>H288</xm:sqref>
        </x14:conditionalFormatting>
        <x14:conditionalFormatting xmlns:xm="http://schemas.microsoft.com/office/excel/2006/main">
          <x14:cfRule type="cellIs" priority="221" operator="between" id="{B94AE0CF-7403-4890-90D0-DE603FA46BCC}">
            <xm:f>Eisbilanzierung!$E$5</xm:f>
            <xm:f>Eisbilanzierung!$E$6</xm:f>
            <x14:dxf>
              <font>
                <color rgb="FF006100"/>
              </font>
              <fill>
                <patternFill>
                  <bgColor rgb="FFC6EFCE"/>
                </patternFill>
              </fill>
            </x14:dxf>
          </x14:cfRule>
          <x14:cfRule type="cellIs" priority="222" operator="between" id="{0E48D0CC-C88A-477D-A419-FF3E59B6F44F}">
            <xm:f>Eisbilanzierung!$E$5*Eisbilanzierung!$F$5</xm:f>
            <xm:f>Eisbilanzierung!$E$6*Eisbilanzierung!$F$6</xm:f>
            <x14:dxf>
              <fill>
                <patternFill>
                  <bgColor rgb="FFFFFF99"/>
                </patternFill>
              </fill>
            </x14:dxf>
          </x14:cfRule>
          <xm:sqref>I288</xm:sqref>
        </x14:conditionalFormatting>
        <x14:conditionalFormatting xmlns:xm="http://schemas.microsoft.com/office/excel/2006/main">
          <x14:cfRule type="cellIs" priority="219" operator="between" id="{069D13EC-41AD-4A5D-81EE-4E232E79D36F}">
            <xm:f>Eisbilanzierung!$B$5</xm:f>
            <xm:f>Eisbilanzierung!$B$6</xm:f>
            <x14:dxf>
              <font>
                <color rgb="FF006100"/>
              </font>
              <fill>
                <patternFill>
                  <bgColor rgb="FFC6EFCE"/>
                </patternFill>
              </fill>
            </x14:dxf>
          </x14:cfRule>
          <x14:cfRule type="cellIs" priority="220" operator="between" id="{D978E7A9-9732-41BB-B2D2-BE9207159F68}">
            <xm:f>Eisbilanzierung!$B$5*Eisbilanzierung!$F$5</xm:f>
            <xm:f>Eisbilanzierung!$B$6*Eisbilanzierung!$F$6</xm:f>
            <x14:dxf>
              <fill>
                <patternFill>
                  <bgColor rgb="FFFFFF99"/>
                </patternFill>
              </fill>
            </x14:dxf>
          </x14:cfRule>
          <xm:sqref>F312</xm:sqref>
        </x14:conditionalFormatting>
        <x14:conditionalFormatting xmlns:xm="http://schemas.microsoft.com/office/excel/2006/main">
          <x14:cfRule type="cellIs" priority="217" operator="between" id="{0CBC4D3A-B5C8-4A56-8641-6C8255CAD5EB}">
            <xm:f>Eisbilanzierung!$C$5</xm:f>
            <xm:f>Eisbilanzierung!$C$6</xm:f>
            <x14:dxf>
              <font>
                <color rgb="FF006100"/>
              </font>
              <fill>
                <patternFill>
                  <bgColor rgb="FFC6EFCE"/>
                </patternFill>
              </fill>
            </x14:dxf>
          </x14:cfRule>
          <x14:cfRule type="cellIs" priority="218" operator="between" id="{FDEA370B-F603-4EE6-8C5A-1965320E94BA}">
            <xm:f>Eisbilanzierung!$C$5*Eisbilanzierung!$F$5</xm:f>
            <xm:f>Eisbilanzierung!$C$6*Eisbilanzierung!$F$6</xm:f>
            <x14:dxf>
              <fill>
                <patternFill>
                  <bgColor rgb="FFFFFF99"/>
                </patternFill>
              </fill>
            </x14:dxf>
          </x14:cfRule>
          <xm:sqref>G312</xm:sqref>
        </x14:conditionalFormatting>
        <x14:conditionalFormatting xmlns:xm="http://schemas.microsoft.com/office/excel/2006/main">
          <x14:cfRule type="cellIs" priority="215" operator="between" id="{92571A1D-8A69-4E45-AE17-2B76EFD5E87F}">
            <xm:f>Eisbilanzierung!$D$5</xm:f>
            <xm:f>Eisbilanzierung!$D$6</xm:f>
            <x14:dxf>
              <font>
                <color rgb="FF006100"/>
              </font>
              <fill>
                <patternFill>
                  <bgColor rgb="FFC6EFCE"/>
                </patternFill>
              </fill>
            </x14:dxf>
          </x14:cfRule>
          <x14:cfRule type="cellIs" priority="216" operator="between" id="{5BDE27CA-70A6-45A3-9F4B-E1BB5C78523F}">
            <xm:f>Eisbilanzierung!$D$5*Eisbilanzierung!$F$5</xm:f>
            <xm:f>Eisbilanzierung!$D$6*Eisbilanzierung!$F$6</xm:f>
            <x14:dxf>
              <fill>
                <patternFill>
                  <bgColor rgb="FFFFFF99"/>
                </patternFill>
              </fill>
            </x14:dxf>
          </x14:cfRule>
          <xm:sqref>H312</xm:sqref>
        </x14:conditionalFormatting>
        <x14:conditionalFormatting xmlns:xm="http://schemas.microsoft.com/office/excel/2006/main">
          <x14:cfRule type="cellIs" priority="213" operator="between" id="{FB2836F5-8B22-4DD6-A91A-291BF97922EA}">
            <xm:f>Eisbilanzierung!$E$5</xm:f>
            <xm:f>Eisbilanzierung!$E$6</xm:f>
            <x14:dxf>
              <font>
                <color rgb="FF006100"/>
              </font>
              <fill>
                <patternFill>
                  <bgColor rgb="FFC6EFCE"/>
                </patternFill>
              </fill>
            </x14:dxf>
          </x14:cfRule>
          <x14:cfRule type="cellIs" priority="214" operator="between" id="{676EBCB1-2739-403F-BEDA-23C61E784449}">
            <xm:f>Eisbilanzierung!$E$5*Eisbilanzierung!$F$5</xm:f>
            <xm:f>Eisbilanzierung!$E$6*Eisbilanzierung!$F$6</xm:f>
            <x14:dxf>
              <fill>
                <patternFill>
                  <bgColor rgb="FFFFFF99"/>
                </patternFill>
              </fill>
            </x14:dxf>
          </x14:cfRule>
          <xm:sqref>I312</xm:sqref>
        </x14:conditionalFormatting>
        <x14:conditionalFormatting xmlns:xm="http://schemas.microsoft.com/office/excel/2006/main">
          <x14:cfRule type="cellIs" priority="211" operator="between" id="{08776C8B-AE31-49F2-A4BC-111B1A197786}">
            <xm:f>Eisbilanzierung!$B$5</xm:f>
            <xm:f>Eisbilanzierung!$B$6</xm:f>
            <x14:dxf>
              <font>
                <color rgb="FF006100"/>
              </font>
              <fill>
                <patternFill>
                  <bgColor rgb="FFC6EFCE"/>
                </patternFill>
              </fill>
            </x14:dxf>
          </x14:cfRule>
          <x14:cfRule type="cellIs" priority="212" operator="between" id="{BE37CDA8-EF24-4EA9-92AE-9054692F31FC}">
            <xm:f>Eisbilanzierung!$B$5*Eisbilanzierung!$F$5</xm:f>
            <xm:f>Eisbilanzierung!$B$6*Eisbilanzierung!$F$6</xm:f>
            <x14:dxf>
              <fill>
                <patternFill>
                  <bgColor rgb="FFFFFF99"/>
                </patternFill>
              </fill>
            </x14:dxf>
          </x14:cfRule>
          <xm:sqref>F350</xm:sqref>
        </x14:conditionalFormatting>
        <x14:conditionalFormatting xmlns:xm="http://schemas.microsoft.com/office/excel/2006/main">
          <x14:cfRule type="cellIs" priority="209" operator="between" id="{9FA117EC-1359-42A5-A9F0-EA9B702BE5A8}">
            <xm:f>Eisbilanzierung!$C$5</xm:f>
            <xm:f>Eisbilanzierung!$C$6</xm:f>
            <x14:dxf>
              <font>
                <color rgb="FF006100"/>
              </font>
              <fill>
                <patternFill>
                  <bgColor rgb="FFC6EFCE"/>
                </patternFill>
              </fill>
            </x14:dxf>
          </x14:cfRule>
          <x14:cfRule type="cellIs" priority="210" operator="between" id="{3567071A-F477-40BB-ABB1-9DF1415CC6F1}">
            <xm:f>Eisbilanzierung!$C$5*Eisbilanzierung!$F$5</xm:f>
            <xm:f>Eisbilanzierung!$C$6*Eisbilanzierung!$F$6</xm:f>
            <x14:dxf>
              <fill>
                <patternFill>
                  <bgColor rgb="FFFFFF99"/>
                </patternFill>
              </fill>
            </x14:dxf>
          </x14:cfRule>
          <xm:sqref>G350</xm:sqref>
        </x14:conditionalFormatting>
        <x14:conditionalFormatting xmlns:xm="http://schemas.microsoft.com/office/excel/2006/main">
          <x14:cfRule type="cellIs" priority="207" operator="between" id="{140E268E-8BC8-4F44-BCE2-AAF8E7F3E397}">
            <xm:f>Eisbilanzierung!$D$5</xm:f>
            <xm:f>Eisbilanzierung!$D$6</xm:f>
            <x14:dxf>
              <font>
                <color rgb="FF006100"/>
              </font>
              <fill>
                <patternFill>
                  <bgColor rgb="FFC6EFCE"/>
                </patternFill>
              </fill>
            </x14:dxf>
          </x14:cfRule>
          <x14:cfRule type="cellIs" priority="208" operator="between" id="{3DB7B59D-031E-4294-B781-0E912BD444B3}">
            <xm:f>Eisbilanzierung!$D$5*Eisbilanzierung!$F$5</xm:f>
            <xm:f>Eisbilanzierung!$D$6*Eisbilanzierung!$F$6</xm:f>
            <x14:dxf>
              <fill>
                <patternFill>
                  <bgColor rgb="FFFFFF99"/>
                </patternFill>
              </fill>
            </x14:dxf>
          </x14:cfRule>
          <xm:sqref>H350</xm:sqref>
        </x14:conditionalFormatting>
        <x14:conditionalFormatting xmlns:xm="http://schemas.microsoft.com/office/excel/2006/main">
          <x14:cfRule type="cellIs" priority="205" operator="between" id="{0A290D9F-5508-4538-B456-3322F9AFC2B2}">
            <xm:f>Eisbilanzierung!$E$5</xm:f>
            <xm:f>Eisbilanzierung!$E$6</xm:f>
            <x14:dxf>
              <font>
                <color rgb="FF006100"/>
              </font>
              <fill>
                <patternFill>
                  <bgColor rgb="FFC6EFCE"/>
                </patternFill>
              </fill>
            </x14:dxf>
          </x14:cfRule>
          <x14:cfRule type="cellIs" priority="206" operator="between" id="{DCA8D200-DAB6-425F-BFF1-82B2880CE011}">
            <xm:f>Eisbilanzierung!$E$5*Eisbilanzierung!$F$5</xm:f>
            <xm:f>Eisbilanzierung!$E$6*Eisbilanzierung!$F$6</xm:f>
            <x14:dxf>
              <fill>
                <patternFill>
                  <bgColor rgb="FFFFFF99"/>
                </patternFill>
              </fill>
            </x14:dxf>
          </x14:cfRule>
          <xm:sqref>I350</xm:sqref>
        </x14:conditionalFormatting>
        <x14:conditionalFormatting xmlns:xm="http://schemas.microsoft.com/office/excel/2006/main">
          <x14:cfRule type="cellIs" priority="203" operator="between" id="{28048499-2FD7-4099-AE20-10A6DF7FA32D}">
            <xm:f>Eisbilanzierung!$B$5</xm:f>
            <xm:f>Eisbilanzierung!$B$6</xm:f>
            <x14:dxf>
              <font>
                <color rgb="FF006100"/>
              </font>
              <fill>
                <patternFill>
                  <bgColor rgb="FFC6EFCE"/>
                </patternFill>
              </fill>
            </x14:dxf>
          </x14:cfRule>
          <x14:cfRule type="cellIs" priority="204" operator="between" id="{C78DD2F5-146D-40D9-B457-40866ECE2F8B}">
            <xm:f>Eisbilanzierung!$B$5*Eisbilanzierung!$F$5</xm:f>
            <xm:f>Eisbilanzierung!$B$6*Eisbilanzierung!$F$6</xm:f>
            <x14:dxf>
              <fill>
                <patternFill>
                  <bgColor rgb="FFFFFF99"/>
                </patternFill>
              </fill>
            </x14:dxf>
          </x14:cfRule>
          <xm:sqref>F364</xm:sqref>
        </x14:conditionalFormatting>
        <x14:conditionalFormatting xmlns:xm="http://schemas.microsoft.com/office/excel/2006/main">
          <x14:cfRule type="cellIs" priority="201" operator="between" id="{BF7813B6-B091-432A-AC6F-DCBF22EF2273}">
            <xm:f>Eisbilanzierung!$C$5</xm:f>
            <xm:f>Eisbilanzierung!$C$6</xm:f>
            <x14:dxf>
              <font>
                <color rgb="FF006100"/>
              </font>
              <fill>
                <patternFill>
                  <bgColor rgb="FFC6EFCE"/>
                </patternFill>
              </fill>
            </x14:dxf>
          </x14:cfRule>
          <x14:cfRule type="cellIs" priority="202" operator="between" id="{CC490AF6-6107-41B0-AF33-ADC72563B5B4}">
            <xm:f>Eisbilanzierung!$C$5*Eisbilanzierung!$F$5</xm:f>
            <xm:f>Eisbilanzierung!$C$6*Eisbilanzierung!$F$6</xm:f>
            <x14:dxf>
              <fill>
                <patternFill>
                  <bgColor rgb="FFFFFF99"/>
                </patternFill>
              </fill>
            </x14:dxf>
          </x14:cfRule>
          <xm:sqref>G364</xm:sqref>
        </x14:conditionalFormatting>
        <x14:conditionalFormatting xmlns:xm="http://schemas.microsoft.com/office/excel/2006/main">
          <x14:cfRule type="cellIs" priority="199" operator="between" id="{18CE52EA-23F5-4B00-91BF-C95EB783FE51}">
            <xm:f>Eisbilanzierung!$D$5</xm:f>
            <xm:f>Eisbilanzierung!$D$6</xm:f>
            <x14:dxf>
              <font>
                <color rgb="FF006100"/>
              </font>
              <fill>
                <patternFill>
                  <bgColor rgb="FFC6EFCE"/>
                </patternFill>
              </fill>
            </x14:dxf>
          </x14:cfRule>
          <x14:cfRule type="cellIs" priority="200" operator="between" id="{9C0B0313-06CC-47B5-ABFD-002A75AA4CC9}">
            <xm:f>Eisbilanzierung!$D$5*Eisbilanzierung!$F$5</xm:f>
            <xm:f>Eisbilanzierung!$D$6*Eisbilanzierung!$F$6</xm:f>
            <x14:dxf>
              <fill>
                <patternFill>
                  <bgColor rgb="FFFFFF99"/>
                </patternFill>
              </fill>
            </x14:dxf>
          </x14:cfRule>
          <xm:sqref>H364</xm:sqref>
        </x14:conditionalFormatting>
        <x14:conditionalFormatting xmlns:xm="http://schemas.microsoft.com/office/excel/2006/main">
          <x14:cfRule type="cellIs" priority="197" operator="between" id="{B350EF64-9068-44AF-AEEC-6AE442080D17}">
            <xm:f>Eisbilanzierung!$E$5</xm:f>
            <xm:f>Eisbilanzierung!$E$6</xm:f>
            <x14:dxf>
              <font>
                <color rgb="FF006100"/>
              </font>
              <fill>
                <patternFill>
                  <bgColor rgb="FFC6EFCE"/>
                </patternFill>
              </fill>
            </x14:dxf>
          </x14:cfRule>
          <x14:cfRule type="cellIs" priority="198" operator="between" id="{134731D9-C11D-489D-AFD6-5963287381FC}">
            <xm:f>Eisbilanzierung!$E$5*Eisbilanzierung!$F$5</xm:f>
            <xm:f>Eisbilanzierung!$E$6*Eisbilanzierung!$F$6</xm:f>
            <x14:dxf>
              <fill>
                <patternFill>
                  <bgColor rgb="FFFFFF99"/>
                </patternFill>
              </fill>
            </x14:dxf>
          </x14:cfRule>
          <xm:sqref>I364</xm:sqref>
        </x14:conditionalFormatting>
        <x14:conditionalFormatting xmlns:xm="http://schemas.microsoft.com/office/excel/2006/main">
          <x14:cfRule type="cellIs" priority="195" operator="between" id="{980040AF-6D72-464F-B7B9-F98C24A3FAD3}">
            <xm:f>Eisbilanzierung!$B$5</xm:f>
            <xm:f>Eisbilanzierung!$B$6</xm:f>
            <x14:dxf>
              <font>
                <color rgb="FF006100"/>
              </font>
              <fill>
                <patternFill>
                  <bgColor rgb="FFC6EFCE"/>
                </patternFill>
              </fill>
            </x14:dxf>
          </x14:cfRule>
          <x14:cfRule type="cellIs" priority="196" operator="between" id="{28D14064-F732-447E-856E-05B91B1AFE3B}">
            <xm:f>Eisbilanzierung!$B$5*Eisbilanzierung!$F$5</xm:f>
            <xm:f>Eisbilanzierung!$B$6*Eisbilanzierung!$F$6</xm:f>
            <x14:dxf>
              <fill>
                <patternFill>
                  <bgColor rgb="FFFFFF99"/>
                </patternFill>
              </fill>
            </x14:dxf>
          </x14:cfRule>
          <xm:sqref>F327</xm:sqref>
        </x14:conditionalFormatting>
        <x14:conditionalFormatting xmlns:xm="http://schemas.microsoft.com/office/excel/2006/main">
          <x14:cfRule type="cellIs" priority="193" operator="between" id="{ACAB7D0F-8B7A-4802-992C-45A6BB180D55}">
            <xm:f>Eisbilanzierung!$C$5</xm:f>
            <xm:f>Eisbilanzierung!$C$6</xm:f>
            <x14:dxf>
              <font>
                <color rgb="FF006100"/>
              </font>
              <fill>
                <patternFill>
                  <bgColor rgb="FFC6EFCE"/>
                </patternFill>
              </fill>
            </x14:dxf>
          </x14:cfRule>
          <x14:cfRule type="cellIs" priority="194" operator="between" id="{B87809E6-28AB-45F1-AD20-24FEF0F21C3A}">
            <xm:f>Eisbilanzierung!$C$5*Eisbilanzierung!$F$5</xm:f>
            <xm:f>Eisbilanzierung!$C$6*Eisbilanzierung!$F$6</xm:f>
            <x14:dxf>
              <fill>
                <patternFill>
                  <bgColor rgb="FFFFFF99"/>
                </patternFill>
              </fill>
            </x14:dxf>
          </x14:cfRule>
          <xm:sqref>G327</xm:sqref>
        </x14:conditionalFormatting>
        <x14:conditionalFormatting xmlns:xm="http://schemas.microsoft.com/office/excel/2006/main">
          <x14:cfRule type="cellIs" priority="191" operator="between" id="{EC6AE096-6ED3-4F21-8DB1-72EC2214CD70}">
            <xm:f>Eisbilanzierung!$D$5</xm:f>
            <xm:f>Eisbilanzierung!$D$6</xm:f>
            <x14:dxf>
              <font>
                <color rgb="FF006100"/>
              </font>
              <fill>
                <patternFill>
                  <bgColor rgb="FFC6EFCE"/>
                </patternFill>
              </fill>
            </x14:dxf>
          </x14:cfRule>
          <x14:cfRule type="cellIs" priority="192" operator="between" id="{BDE01C4F-1414-4A76-869D-333B2E67701C}">
            <xm:f>Eisbilanzierung!$D$5*Eisbilanzierung!$F$5</xm:f>
            <xm:f>Eisbilanzierung!$D$6*Eisbilanzierung!$F$6</xm:f>
            <x14:dxf>
              <fill>
                <patternFill>
                  <bgColor rgb="FFFFFF99"/>
                </patternFill>
              </fill>
            </x14:dxf>
          </x14:cfRule>
          <xm:sqref>H327</xm:sqref>
        </x14:conditionalFormatting>
        <x14:conditionalFormatting xmlns:xm="http://schemas.microsoft.com/office/excel/2006/main">
          <x14:cfRule type="cellIs" priority="189" operator="between" id="{7A7A8AC9-870F-4AE0-BFBB-F470C51AC458}">
            <xm:f>Eisbilanzierung!$E$5</xm:f>
            <xm:f>Eisbilanzierung!$E$6</xm:f>
            <x14:dxf>
              <font>
                <color rgb="FF006100"/>
              </font>
              <fill>
                <patternFill>
                  <bgColor rgb="FFC6EFCE"/>
                </patternFill>
              </fill>
            </x14:dxf>
          </x14:cfRule>
          <x14:cfRule type="cellIs" priority="190" operator="between" id="{4136BF49-D925-4A48-879D-3644BC93C5E1}">
            <xm:f>Eisbilanzierung!$E$5*Eisbilanzierung!$F$5</xm:f>
            <xm:f>Eisbilanzierung!$E$6*Eisbilanzierung!$F$6</xm:f>
            <x14:dxf>
              <fill>
                <patternFill>
                  <bgColor rgb="FFFFFF99"/>
                </patternFill>
              </fill>
            </x14:dxf>
          </x14:cfRule>
          <xm:sqref>I327</xm:sqref>
        </x14:conditionalFormatting>
        <x14:conditionalFormatting xmlns:xm="http://schemas.microsoft.com/office/excel/2006/main">
          <x14:cfRule type="cellIs" priority="184" operator="between" id="{8437177F-D975-49B7-B791-A3802373D639}">
            <xm:f>Eisbilanzierung!$B$5</xm:f>
            <xm:f>Eisbilanzierung!$B$6</xm:f>
            <x14:dxf>
              <font>
                <color rgb="FF006100"/>
              </font>
              <fill>
                <patternFill>
                  <bgColor rgb="FFC6EFCE"/>
                </patternFill>
              </fill>
            </x14:dxf>
          </x14:cfRule>
          <x14:cfRule type="cellIs" priority="188" operator="between" id="{DEB6F90E-C9BD-4CBD-A1D3-FA2B2504A36F}">
            <xm:f>Eisbilanzierung!$B$5*Eisbilanzierung!$F$5</xm:f>
            <xm:f>Eisbilanzierung!$B$6*Eisbilanzierung!$F$6</xm:f>
            <x14:dxf>
              <fill>
                <patternFill>
                  <bgColor rgb="FFFFFF99"/>
                </patternFill>
              </fill>
            </x14:dxf>
          </x14:cfRule>
          <xm:sqref>F45</xm:sqref>
        </x14:conditionalFormatting>
        <x14:conditionalFormatting xmlns:xm="http://schemas.microsoft.com/office/excel/2006/main">
          <x14:cfRule type="cellIs" priority="183" operator="between" id="{AE26B177-2DBC-4D07-B8F7-371D98BD63E7}">
            <xm:f>Eisbilanzierung!$C$5</xm:f>
            <xm:f>Eisbilanzierung!$C$6</xm:f>
            <x14:dxf>
              <font>
                <color rgb="FF006100"/>
              </font>
              <fill>
                <patternFill>
                  <bgColor rgb="FFC6EFCE"/>
                </patternFill>
              </fill>
            </x14:dxf>
          </x14:cfRule>
          <x14:cfRule type="cellIs" priority="187" operator="between" id="{AEDE96D2-415E-4D5C-954D-3A4888D5BEF2}">
            <xm:f>Eisbilanzierung!$C$5*Eisbilanzierung!$F$5</xm:f>
            <xm:f>Eisbilanzierung!$C$6*Eisbilanzierung!$F$6</xm:f>
            <x14:dxf>
              <fill>
                <patternFill>
                  <bgColor rgb="FFFFFF99"/>
                </patternFill>
              </fill>
            </x14:dxf>
          </x14:cfRule>
          <xm:sqref>G45</xm:sqref>
        </x14:conditionalFormatting>
        <x14:conditionalFormatting xmlns:xm="http://schemas.microsoft.com/office/excel/2006/main">
          <x14:cfRule type="cellIs" priority="181" operator="between" id="{5AC116BE-6643-4625-9785-3A17166D9A1C}">
            <xm:f>Eisbilanzierung!$D$5</xm:f>
            <xm:f>Eisbilanzierung!$D$6</xm:f>
            <x14:dxf>
              <font>
                <color rgb="FF006100"/>
              </font>
              <fill>
                <patternFill>
                  <bgColor rgb="FFC6EFCE"/>
                </patternFill>
              </fill>
            </x14:dxf>
          </x14:cfRule>
          <x14:cfRule type="cellIs" priority="186" operator="between" id="{54791B3E-CD79-49AB-A6ED-9700CF4A9128}">
            <xm:f>Eisbilanzierung!$D$5*Eisbilanzierung!$F$5</xm:f>
            <xm:f>Eisbilanzierung!$D$6*Eisbilanzierung!$F$6</xm:f>
            <x14:dxf>
              <fill>
                <patternFill>
                  <bgColor rgb="FFFFFF99"/>
                </patternFill>
              </fill>
            </x14:dxf>
          </x14:cfRule>
          <xm:sqref>H45</xm:sqref>
        </x14:conditionalFormatting>
        <x14:conditionalFormatting xmlns:xm="http://schemas.microsoft.com/office/excel/2006/main">
          <x14:cfRule type="cellIs" priority="182" operator="between" id="{122D4320-188D-4B6E-9197-987618D9B278}">
            <xm:f>Eisbilanzierung!$E$5</xm:f>
            <xm:f>Eisbilanzierung!$E$6</xm:f>
            <x14:dxf>
              <font>
                <color rgb="FF006100"/>
              </font>
              <fill>
                <patternFill>
                  <bgColor rgb="FFC6EFCE"/>
                </patternFill>
              </fill>
            </x14:dxf>
          </x14:cfRule>
          <x14:cfRule type="cellIs" priority="185" operator="between" id="{7DEFEE35-9DF4-4AA4-9EF8-51ADD520FEB1}">
            <xm:f>Eisbilanzierung!$E$5*Eisbilanzierung!$F$5</xm:f>
            <xm:f>Eisbilanzierung!$E$6*Eisbilanzierung!$F$6</xm:f>
            <x14:dxf>
              <fill>
                <patternFill>
                  <bgColor rgb="FFFFFF99"/>
                </patternFill>
              </fill>
            </x14:dxf>
          </x14:cfRule>
          <xm:sqref>I45</xm:sqref>
        </x14:conditionalFormatting>
        <x14:conditionalFormatting xmlns:xm="http://schemas.microsoft.com/office/excel/2006/main">
          <x14:cfRule type="cellIs" priority="176" operator="between" id="{7BB76EB5-A81F-4F2C-8B90-E720838735C1}">
            <xm:f>Eisbilanzierung!$B$5</xm:f>
            <xm:f>Eisbilanzierung!$B$6</xm:f>
            <x14:dxf>
              <font>
                <color rgb="FF006100"/>
              </font>
              <fill>
                <patternFill>
                  <bgColor rgb="FFC6EFCE"/>
                </patternFill>
              </fill>
            </x14:dxf>
          </x14:cfRule>
          <x14:cfRule type="cellIs" priority="180" operator="between" id="{676C69A5-D698-49C6-A941-1D675917DD35}">
            <xm:f>Eisbilanzierung!$B$5*Eisbilanzierung!$F$5</xm:f>
            <xm:f>Eisbilanzierung!$B$6*Eisbilanzierung!$F$6</xm:f>
            <x14:dxf>
              <fill>
                <patternFill>
                  <bgColor rgb="FFFFFF99"/>
                </patternFill>
              </fill>
            </x14:dxf>
          </x14:cfRule>
          <xm:sqref>F64</xm:sqref>
        </x14:conditionalFormatting>
        <x14:conditionalFormatting xmlns:xm="http://schemas.microsoft.com/office/excel/2006/main">
          <x14:cfRule type="cellIs" priority="175" operator="between" id="{29583B59-8027-4177-B126-1F222F4E7718}">
            <xm:f>Eisbilanzierung!$C$5</xm:f>
            <xm:f>Eisbilanzierung!$C$6</xm:f>
            <x14:dxf>
              <font>
                <color rgb="FF006100"/>
              </font>
              <fill>
                <patternFill>
                  <bgColor rgb="FFC6EFCE"/>
                </patternFill>
              </fill>
            </x14:dxf>
          </x14:cfRule>
          <x14:cfRule type="cellIs" priority="179" operator="between" id="{7A5AA4F0-4E6C-4E08-8247-3655BC08E36E}">
            <xm:f>Eisbilanzierung!$C$5*Eisbilanzierung!$F$5</xm:f>
            <xm:f>Eisbilanzierung!$C$6*Eisbilanzierung!$F$6</xm:f>
            <x14:dxf>
              <fill>
                <patternFill>
                  <bgColor rgb="FFFFFF99"/>
                </patternFill>
              </fill>
            </x14:dxf>
          </x14:cfRule>
          <xm:sqref>G64</xm:sqref>
        </x14:conditionalFormatting>
        <x14:conditionalFormatting xmlns:xm="http://schemas.microsoft.com/office/excel/2006/main">
          <x14:cfRule type="cellIs" priority="173" operator="between" id="{1F3BB504-265D-46FD-898F-8463A36599EC}">
            <xm:f>Eisbilanzierung!$D$5</xm:f>
            <xm:f>Eisbilanzierung!$D$6</xm:f>
            <x14:dxf>
              <font>
                <color rgb="FF006100"/>
              </font>
              <fill>
                <patternFill>
                  <bgColor rgb="FFC6EFCE"/>
                </patternFill>
              </fill>
            </x14:dxf>
          </x14:cfRule>
          <x14:cfRule type="cellIs" priority="178" operator="between" id="{7F9FB256-148E-4584-A861-53676DB8AEA0}">
            <xm:f>Eisbilanzierung!$D$5*Eisbilanzierung!$F$5</xm:f>
            <xm:f>Eisbilanzierung!$D$6*Eisbilanzierung!$F$6</xm:f>
            <x14:dxf>
              <fill>
                <patternFill>
                  <bgColor rgb="FFFFFF99"/>
                </patternFill>
              </fill>
            </x14:dxf>
          </x14:cfRule>
          <xm:sqref>H64</xm:sqref>
        </x14:conditionalFormatting>
        <x14:conditionalFormatting xmlns:xm="http://schemas.microsoft.com/office/excel/2006/main">
          <x14:cfRule type="cellIs" priority="174" operator="between" id="{3E4E232D-D5DF-4C2A-81C4-2DDDAB81396B}">
            <xm:f>Eisbilanzierung!$E$5</xm:f>
            <xm:f>Eisbilanzierung!$E$6</xm:f>
            <x14:dxf>
              <font>
                <color rgb="FF006100"/>
              </font>
              <fill>
                <patternFill>
                  <bgColor rgb="FFC6EFCE"/>
                </patternFill>
              </fill>
            </x14:dxf>
          </x14:cfRule>
          <x14:cfRule type="cellIs" priority="177" operator="between" id="{8E37A28D-80ED-4B60-9D12-43457A50BEAD}">
            <xm:f>Eisbilanzierung!$E$5*Eisbilanzierung!$F$5</xm:f>
            <xm:f>Eisbilanzierung!$E$6*Eisbilanzierung!$F$6</xm:f>
            <x14:dxf>
              <fill>
                <patternFill>
                  <bgColor rgb="FFFFFF99"/>
                </patternFill>
              </fill>
            </x14:dxf>
          </x14:cfRule>
          <xm:sqref>I64</xm:sqref>
        </x14:conditionalFormatting>
        <x14:conditionalFormatting xmlns:xm="http://schemas.microsoft.com/office/excel/2006/main">
          <x14:cfRule type="cellIs" priority="171" operator="between" id="{8682913C-4EF2-4998-9A80-5837CAE69242}">
            <xm:f>Eisbilanzierung!$B$5</xm:f>
            <xm:f>Eisbilanzierung!$B$6</xm:f>
            <x14:dxf>
              <font>
                <color rgb="FF006100"/>
              </font>
              <fill>
                <patternFill>
                  <bgColor rgb="FFC6EFCE"/>
                </patternFill>
              </fill>
            </x14:dxf>
          </x14:cfRule>
          <x14:cfRule type="cellIs" priority="172" operator="between" id="{AF08F318-752C-47F5-AC0C-4E36D943A499}">
            <xm:f>Eisbilanzierung!$B$5*Eisbilanzierung!$F$5</xm:f>
            <xm:f>Eisbilanzierung!$B$6*Eisbilanzierung!$F$6</xm:f>
            <x14:dxf>
              <fill>
                <patternFill>
                  <bgColor rgb="FFFFFF99"/>
                </patternFill>
              </fill>
            </x14:dxf>
          </x14:cfRule>
          <xm:sqref>F388</xm:sqref>
        </x14:conditionalFormatting>
        <x14:conditionalFormatting xmlns:xm="http://schemas.microsoft.com/office/excel/2006/main">
          <x14:cfRule type="cellIs" priority="169" operator="between" id="{766DFD80-F1F2-4C44-9D5F-CF254D907474}">
            <xm:f>Eisbilanzierung!$C$5</xm:f>
            <xm:f>Eisbilanzierung!$C$6</xm:f>
            <x14:dxf>
              <font>
                <color rgb="FF006100"/>
              </font>
              <fill>
                <patternFill>
                  <bgColor rgb="FFC6EFCE"/>
                </patternFill>
              </fill>
            </x14:dxf>
          </x14:cfRule>
          <x14:cfRule type="cellIs" priority="170" operator="between" id="{3536AB98-1234-4388-9370-49586C6A17C2}">
            <xm:f>Eisbilanzierung!$C$5*Eisbilanzierung!$F$5</xm:f>
            <xm:f>Eisbilanzierung!$C$6*Eisbilanzierung!$F$6</xm:f>
            <x14:dxf>
              <fill>
                <patternFill>
                  <bgColor rgb="FFFFFF99"/>
                </patternFill>
              </fill>
            </x14:dxf>
          </x14:cfRule>
          <xm:sqref>G388</xm:sqref>
        </x14:conditionalFormatting>
        <x14:conditionalFormatting xmlns:xm="http://schemas.microsoft.com/office/excel/2006/main">
          <x14:cfRule type="cellIs" priority="167" operator="between" id="{A4B86F73-79CF-4A38-9BE3-8921E80FA0EC}">
            <xm:f>Eisbilanzierung!$D$5</xm:f>
            <xm:f>Eisbilanzierung!$D$6</xm:f>
            <x14:dxf>
              <font>
                <color rgb="FF006100"/>
              </font>
              <fill>
                <patternFill>
                  <bgColor rgb="FFC6EFCE"/>
                </patternFill>
              </fill>
            </x14:dxf>
          </x14:cfRule>
          <x14:cfRule type="cellIs" priority="168" operator="between" id="{3D78750B-88FF-4BA9-959D-E5B9AC8D3A20}">
            <xm:f>Eisbilanzierung!$D$5*Eisbilanzierung!$F$5</xm:f>
            <xm:f>Eisbilanzierung!$D$6*Eisbilanzierung!$F$6</xm:f>
            <x14:dxf>
              <fill>
                <patternFill>
                  <bgColor rgb="FFFFFF99"/>
                </patternFill>
              </fill>
            </x14:dxf>
          </x14:cfRule>
          <xm:sqref>H388</xm:sqref>
        </x14:conditionalFormatting>
        <x14:conditionalFormatting xmlns:xm="http://schemas.microsoft.com/office/excel/2006/main">
          <x14:cfRule type="cellIs" priority="165" operator="between" id="{31C3EE98-9325-46A5-A2D5-CFEDD5DC2055}">
            <xm:f>Eisbilanzierung!$E$5</xm:f>
            <xm:f>Eisbilanzierung!$E$6</xm:f>
            <x14:dxf>
              <font>
                <color rgb="FF006100"/>
              </font>
              <fill>
                <patternFill>
                  <bgColor rgb="FFC6EFCE"/>
                </patternFill>
              </fill>
            </x14:dxf>
          </x14:cfRule>
          <x14:cfRule type="cellIs" priority="166" operator="between" id="{CB5351EE-6E88-49F3-A5DB-FCEBF16386C0}">
            <xm:f>Eisbilanzierung!$E$5*Eisbilanzierung!$F$5</xm:f>
            <xm:f>Eisbilanzierung!$E$6*Eisbilanzierung!$F$6</xm:f>
            <x14:dxf>
              <fill>
                <patternFill>
                  <bgColor rgb="FFFFFF99"/>
                </patternFill>
              </fill>
            </x14:dxf>
          </x14:cfRule>
          <xm:sqref>I388</xm:sqref>
        </x14:conditionalFormatting>
        <x14:conditionalFormatting xmlns:xm="http://schemas.microsoft.com/office/excel/2006/main">
          <x14:cfRule type="cellIs" priority="163" operator="between" id="{DE13FE16-04A0-4504-8527-78E1C20A970C}">
            <xm:f>Eisbilanzierung!$B$5</xm:f>
            <xm:f>Eisbilanzierung!$B$6</xm:f>
            <x14:dxf>
              <font>
                <color rgb="FF006100"/>
              </font>
              <fill>
                <patternFill>
                  <bgColor rgb="FFC6EFCE"/>
                </patternFill>
              </fill>
            </x14:dxf>
          </x14:cfRule>
          <x14:cfRule type="cellIs" priority="164" operator="between" id="{D52C67DF-522D-42DA-A78F-242665864852}">
            <xm:f>Eisbilanzierung!$B$5*Eisbilanzierung!$F$5</xm:f>
            <xm:f>Eisbilanzierung!$B$6*Eisbilanzierung!$F$6</xm:f>
            <x14:dxf>
              <fill>
                <patternFill>
                  <bgColor rgb="FFFFFF99"/>
                </patternFill>
              </fill>
            </x14:dxf>
          </x14:cfRule>
          <xm:sqref>F402</xm:sqref>
        </x14:conditionalFormatting>
        <x14:conditionalFormatting xmlns:xm="http://schemas.microsoft.com/office/excel/2006/main">
          <x14:cfRule type="cellIs" priority="161" operator="between" id="{6B0885EE-A463-4615-959A-0084CF351C52}">
            <xm:f>Eisbilanzierung!$C$5</xm:f>
            <xm:f>Eisbilanzierung!$C$6</xm:f>
            <x14:dxf>
              <font>
                <color rgb="FF006100"/>
              </font>
              <fill>
                <patternFill>
                  <bgColor rgb="FFC6EFCE"/>
                </patternFill>
              </fill>
            </x14:dxf>
          </x14:cfRule>
          <x14:cfRule type="cellIs" priority="162" operator="between" id="{CB847CBB-65F7-4A05-9BCC-4A45BF3C12B4}">
            <xm:f>Eisbilanzierung!$C$5*Eisbilanzierung!$F$5</xm:f>
            <xm:f>Eisbilanzierung!$C$6*Eisbilanzierung!$F$6</xm:f>
            <x14:dxf>
              <fill>
                <patternFill>
                  <bgColor rgb="FFFFFF99"/>
                </patternFill>
              </fill>
            </x14:dxf>
          </x14:cfRule>
          <xm:sqref>G402</xm:sqref>
        </x14:conditionalFormatting>
        <x14:conditionalFormatting xmlns:xm="http://schemas.microsoft.com/office/excel/2006/main">
          <x14:cfRule type="cellIs" priority="159" operator="between" id="{04773CA8-3C0F-4554-B20A-8E5DE2A7FCA8}">
            <xm:f>Eisbilanzierung!$D$5</xm:f>
            <xm:f>Eisbilanzierung!$D$6</xm:f>
            <x14:dxf>
              <font>
                <color rgb="FF006100"/>
              </font>
              <fill>
                <patternFill>
                  <bgColor rgb="FFC6EFCE"/>
                </patternFill>
              </fill>
            </x14:dxf>
          </x14:cfRule>
          <x14:cfRule type="cellIs" priority="160" operator="between" id="{B9F84724-69F1-4C90-97F2-ACCD5D37FE01}">
            <xm:f>Eisbilanzierung!$D$5*Eisbilanzierung!$F$5</xm:f>
            <xm:f>Eisbilanzierung!$D$6*Eisbilanzierung!$F$6</xm:f>
            <x14:dxf>
              <fill>
                <patternFill>
                  <bgColor rgb="FFFFFF99"/>
                </patternFill>
              </fill>
            </x14:dxf>
          </x14:cfRule>
          <xm:sqref>H402</xm:sqref>
        </x14:conditionalFormatting>
        <x14:conditionalFormatting xmlns:xm="http://schemas.microsoft.com/office/excel/2006/main">
          <x14:cfRule type="cellIs" priority="157" operator="between" id="{83953DEA-206C-493C-B0CE-D04822A0F678}">
            <xm:f>Eisbilanzierung!$E$5</xm:f>
            <xm:f>Eisbilanzierung!$E$6</xm:f>
            <x14:dxf>
              <font>
                <color rgb="FF006100"/>
              </font>
              <fill>
                <patternFill>
                  <bgColor rgb="FFC6EFCE"/>
                </patternFill>
              </fill>
            </x14:dxf>
          </x14:cfRule>
          <x14:cfRule type="cellIs" priority="158" operator="between" id="{A2674431-B765-48F5-9DEA-DDD707F80E0F}">
            <xm:f>Eisbilanzierung!$E$5*Eisbilanzierung!$F$5</xm:f>
            <xm:f>Eisbilanzierung!$E$6*Eisbilanzierung!$F$6</xm:f>
            <x14:dxf>
              <fill>
                <patternFill>
                  <bgColor rgb="FFFFFF99"/>
                </patternFill>
              </fill>
            </x14:dxf>
          </x14:cfRule>
          <xm:sqref>I402</xm:sqref>
        </x14:conditionalFormatting>
        <x14:conditionalFormatting xmlns:xm="http://schemas.microsoft.com/office/excel/2006/main">
          <x14:cfRule type="cellIs" priority="155" operator="between" id="{E13EC310-416A-4A17-A005-DC2BE3759D3C}">
            <xm:f>Eisbilanzierung!$B$5</xm:f>
            <xm:f>Eisbilanzierung!$B$6</xm:f>
            <x14:dxf>
              <font>
                <color rgb="FF006100"/>
              </font>
              <fill>
                <patternFill>
                  <bgColor rgb="FFC6EFCE"/>
                </patternFill>
              </fill>
            </x14:dxf>
          </x14:cfRule>
          <x14:cfRule type="cellIs" priority="156" operator="between" id="{10AA749A-5494-46E1-9915-709F1795D782}">
            <xm:f>Eisbilanzierung!$B$5*Eisbilanzierung!$F$5</xm:f>
            <xm:f>Eisbilanzierung!$B$6*Eisbilanzierung!$F$6</xm:f>
            <x14:dxf>
              <fill>
                <patternFill>
                  <bgColor rgb="FFFFFF99"/>
                </patternFill>
              </fill>
            </x14:dxf>
          </x14:cfRule>
          <xm:sqref>F420</xm:sqref>
        </x14:conditionalFormatting>
        <x14:conditionalFormatting xmlns:xm="http://schemas.microsoft.com/office/excel/2006/main">
          <x14:cfRule type="cellIs" priority="153" operator="between" id="{B395AFA5-EACD-4982-9FB4-5D2DC99F4F16}">
            <xm:f>Eisbilanzierung!$C$5</xm:f>
            <xm:f>Eisbilanzierung!$C$6</xm:f>
            <x14:dxf>
              <font>
                <color rgb="FF006100"/>
              </font>
              <fill>
                <patternFill>
                  <bgColor rgb="FFC6EFCE"/>
                </patternFill>
              </fill>
            </x14:dxf>
          </x14:cfRule>
          <x14:cfRule type="cellIs" priority="154" operator="between" id="{77A52E92-362E-40F9-9B17-28BD48C77AFB}">
            <xm:f>Eisbilanzierung!$C$5*Eisbilanzierung!$F$5</xm:f>
            <xm:f>Eisbilanzierung!$C$6*Eisbilanzierung!$F$6</xm:f>
            <x14:dxf>
              <fill>
                <patternFill>
                  <bgColor rgb="FFFFFF99"/>
                </patternFill>
              </fill>
            </x14:dxf>
          </x14:cfRule>
          <xm:sqref>G420</xm:sqref>
        </x14:conditionalFormatting>
        <x14:conditionalFormatting xmlns:xm="http://schemas.microsoft.com/office/excel/2006/main">
          <x14:cfRule type="cellIs" priority="151" operator="between" id="{2E7C2F10-AE68-4E76-A352-F378AA80C415}">
            <xm:f>Eisbilanzierung!$D$5</xm:f>
            <xm:f>Eisbilanzierung!$D$6</xm:f>
            <x14:dxf>
              <font>
                <color rgb="FF006100"/>
              </font>
              <fill>
                <patternFill>
                  <bgColor rgb="FFC6EFCE"/>
                </patternFill>
              </fill>
            </x14:dxf>
          </x14:cfRule>
          <x14:cfRule type="cellIs" priority="152" operator="between" id="{1DC31B74-6F97-4BF2-8E67-4DFF6F31EDF5}">
            <xm:f>Eisbilanzierung!$D$5*Eisbilanzierung!$F$5</xm:f>
            <xm:f>Eisbilanzierung!$D$6*Eisbilanzierung!$F$6</xm:f>
            <x14:dxf>
              <fill>
                <patternFill>
                  <bgColor rgb="FFFFFF99"/>
                </patternFill>
              </fill>
            </x14:dxf>
          </x14:cfRule>
          <xm:sqref>H420</xm:sqref>
        </x14:conditionalFormatting>
        <x14:conditionalFormatting xmlns:xm="http://schemas.microsoft.com/office/excel/2006/main">
          <x14:cfRule type="cellIs" priority="149" operator="between" id="{B2A9CB80-52D8-4D02-90A9-2C9C8BF7192B}">
            <xm:f>Eisbilanzierung!$E$5</xm:f>
            <xm:f>Eisbilanzierung!$E$6</xm:f>
            <x14:dxf>
              <font>
                <color rgb="FF006100"/>
              </font>
              <fill>
                <patternFill>
                  <bgColor rgb="FFC6EFCE"/>
                </patternFill>
              </fill>
            </x14:dxf>
          </x14:cfRule>
          <x14:cfRule type="cellIs" priority="150" operator="between" id="{015C50E6-2204-4C82-A70A-4448A9D3A2E7}">
            <xm:f>Eisbilanzierung!$E$5*Eisbilanzierung!$F$5</xm:f>
            <xm:f>Eisbilanzierung!$E$6*Eisbilanzierung!$F$6</xm:f>
            <x14:dxf>
              <fill>
                <patternFill>
                  <bgColor rgb="FFFFFF99"/>
                </patternFill>
              </fill>
            </x14:dxf>
          </x14:cfRule>
          <xm:sqref>I420</xm:sqref>
        </x14:conditionalFormatting>
        <x14:conditionalFormatting xmlns:xm="http://schemas.microsoft.com/office/excel/2006/main">
          <x14:cfRule type="cellIs" priority="147" operator="between" id="{C14AE4DD-E100-43DF-97FA-BCD1AEBF790C}">
            <xm:f>Eisbilanzierung!$B$5</xm:f>
            <xm:f>Eisbilanzierung!$B$6</xm:f>
            <x14:dxf>
              <font>
                <color rgb="FF006100"/>
              </font>
              <fill>
                <patternFill>
                  <bgColor rgb="FFC6EFCE"/>
                </patternFill>
              </fill>
            </x14:dxf>
          </x14:cfRule>
          <x14:cfRule type="cellIs" priority="148" operator="between" id="{923F220E-338B-4BF2-8CEA-EBCD90B8491F}">
            <xm:f>Eisbilanzierung!$B$5*Eisbilanzierung!$F$5</xm:f>
            <xm:f>Eisbilanzierung!$B$6*Eisbilanzierung!$F$6</xm:f>
            <x14:dxf>
              <fill>
                <patternFill>
                  <bgColor rgb="FFFFFF99"/>
                </patternFill>
              </fill>
            </x14:dxf>
          </x14:cfRule>
          <xm:sqref>F455</xm:sqref>
        </x14:conditionalFormatting>
        <x14:conditionalFormatting xmlns:xm="http://schemas.microsoft.com/office/excel/2006/main">
          <x14:cfRule type="cellIs" priority="145" operator="between" id="{8F875BD9-6F35-433F-8173-C56CFA46C809}">
            <xm:f>Eisbilanzierung!$C$5</xm:f>
            <xm:f>Eisbilanzierung!$C$6</xm:f>
            <x14:dxf>
              <font>
                <color rgb="FF006100"/>
              </font>
              <fill>
                <patternFill>
                  <bgColor rgb="FFC6EFCE"/>
                </patternFill>
              </fill>
            </x14:dxf>
          </x14:cfRule>
          <x14:cfRule type="cellIs" priority="146" operator="between" id="{26A1301D-9D14-444C-BB3D-C27CCBE0E13B}">
            <xm:f>Eisbilanzierung!$C$5*Eisbilanzierung!$F$5</xm:f>
            <xm:f>Eisbilanzierung!$C$6*Eisbilanzierung!$F$6</xm:f>
            <x14:dxf>
              <fill>
                <patternFill>
                  <bgColor rgb="FFFFFF99"/>
                </patternFill>
              </fill>
            </x14:dxf>
          </x14:cfRule>
          <xm:sqref>G455</xm:sqref>
        </x14:conditionalFormatting>
        <x14:conditionalFormatting xmlns:xm="http://schemas.microsoft.com/office/excel/2006/main">
          <x14:cfRule type="cellIs" priority="143" operator="between" id="{6CB52767-EB33-4F03-819F-2583D7D4774E}">
            <xm:f>Eisbilanzierung!$D$5</xm:f>
            <xm:f>Eisbilanzierung!$D$6</xm:f>
            <x14:dxf>
              <font>
                <color rgb="FF006100"/>
              </font>
              <fill>
                <patternFill>
                  <bgColor rgb="FFC6EFCE"/>
                </patternFill>
              </fill>
            </x14:dxf>
          </x14:cfRule>
          <x14:cfRule type="cellIs" priority="144" operator="between" id="{EDA681A3-2C5B-4D0F-B1B4-F151E96F53FC}">
            <xm:f>Eisbilanzierung!$D$5*Eisbilanzierung!$F$5</xm:f>
            <xm:f>Eisbilanzierung!$D$6*Eisbilanzierung!$F$6</xm:f>
            <x14:dxf>
              <fill>
                <patternFill>
                  <bgColor rgb="FFFFFF99"/>
                </patternFill>
              </fill>
            </x14:dxf>
          </x14:cfRule>
          <xm:sqref>H455</xm:sqref>
        </x14:conditionalFormatting>
        <x14:conditionalFormatting xmlns:xm="http://schemas.microsoft.com/office/excel/2006/main">
          <x14:cfRule type="cellIs" priority="141" operator="between" id="{0719DE71-F3F3-471B-A938-F82C81841CBF}">
            <xm:f>Eisbilanzierung!$E$5</xm:f>
            <xm:f>Eisbilanzierung!$E$6</xm:f>
            <x14:dxf>
              <font>
                <color rgb="FF006100"/>
              </font>
              <fill>
                <patternFill>
                  <bgColor rgb="FFC6EFCE"/>
                </patternFill>
              </fill>
            </x14:dxf>
          </x14:cfRule>
          <x14:cfRule type="cellIs" priority="142" operator="between" id="{0835C267-8616-4623-B578-B787CE5353DB}">
            <xm:f>Eisbilanzierung!$E$5*Eisbilanzierung!$F$5</xm:f>
            <xm:f>Eisbilanzierung!$E$6*Eisbilanzierung!$F$6</xm:f>
            <x14:dxf>
              <fill>
                <patternFill>
                  <bgColor rgb="FFFFFF99"/>
                </patternFill>
              </fill>
            </x14:dxf>
          </x14:cfRule>
          <xm:sqref>I455</xm:sqref>
        </x14:conditionalFormatting>
        <x14:conditionalFormatting xmlns:xm="http://schemas.microsoft.com/office/excel/2006/main">
          <x14:cfRule type="cellIs" priority="139" operator="between" id="{2E8313D7-F133-40C6-B17F-774E5855D511}">
            <xm:f>Eisbilanzierung!$B$5</xm:f>
            <xm:f>Eisbilanzierung!$B$6</xm:f>
            <x14:dxf>
              <font>
                <color rgb="FF006100"/>
              </font>
              <fill>
                <patternFill>
                  <bgColor rgb="FFC6EFCE"/>
                </patternFill>
              </fill>
            </x14:dxf>
          </x14:cfRule>
          <x14:cfRule type="cellIs" priority="140" operator="between" id="{8057A592-DB88-4031-B66D-45C1B729B499}">
            <xm:f>Eisbilanzierung!$B$5*Eisbilanzierung!$F$5</xm:f>
            <xm:f>Eisbilanzierung!$B$6*Eisbilanzierung!$F$6</xm:f>
            <x14:dxf>
              <fill>
                <patternFill>
                  <bgColor rgb="FFFFFF99"/>
                </patternFill>
              </fill>
            </x14:dxf>
          </x14:cfRule>
          <xm:sqref>F470</xm:sqref>
        </x14:conditionalFormatting>
        <x14:conditionalFormatting xmlns:xm="http://schemas.microsoft.com/office/excel/2006/main">
          <x14:cfRule type="cellIs" priority="137" operator="between" id="{2FEFAD1C-7436-4618-9E3F-854D3AC26FEE}">
            <xm:f>Eisbilanzierung!$C$5</xm:f>
            <xm:f>Eisbilanzierung!$C$6</xm:f>
            <x14:dxf>
              <font>
                <color rgb="FF006100"/>
              </font>
              <fill>
                <patternFill>
                  <bgColor rgb="FFC6EFCE"/>
                </patternFill>
              </fill>
            </x14:dxf>
          </x14:cfRule>
          <x14:cfRule type="cellIs" priority="138" operator="between" id="{337E9ED8-16BF-4D49-AB23-A722617235DD}">
            <xm:f>Eisbilanzierung!$C$5*Eisbilanzierung!$F$5</xm:f>
            <xm:f>Eisbilanzierung!$C$6*Eisbilanzierung!$F$6</xm:f>
            <x14:dxf>
              <fill>
                <patternFill>
                  <bgColor rgb="FFFFFF99"/>
                </patternFill>
              </fill>
            </x14:dxf>
          </x14:cfRule>
          <xm:sqref>G470</xm:sqref>
        </x14:conditionalFormatting>
        <x14:conditionalFormatting xmlns:xm="http://schemas.microsoft.com/office/excel/2006/main">
          <x14:cfRule type="cellIs" priority="135" operator="between" id="{874FE52A-0EE4-4FA4-83F7-61A309DC8A85}">
            <xm:f>Eisbilanzierung!$D$5</xm:f>
            <xm:f>Eisbilanzierung!$D$6</xm:f>
            <x14:dxf>
              <font>
                <color rgb="FF006100"/>
              </font>
              <fill>
                <patternFill>
                  <bgColor rgb="FFC6EFCE"/>
                </patternFill>
              </fill>
            </x14:dxf>
          </x14:cfRule>
          <x14:cfRule type="cellIs" priority="136" operator="between" id="{05B50D53-D9AE-4B9B-A63B-BE247158570C}">
            <xm:f>Eisbilanzierung!$D$5*Eisbilanzierung!$F$5</xm:f>
            <xm:f>Eisbilanzierung!$D$6*Eisbilanzierung!$F$6</xm:f>
            <x14:dxf>
              <fill>
                <patternFill>
                  <bgColor rgb="FFFFFF99"/>
                </patternFill>
              </fill>
            </x14:dxf>
          </x14:cfRule>
          <xm:sqref>H470</xm:sqref>
        </x14:conditionalFormatting>
        <x14:conditionalFormatting xmlns:xm="http://schemas.microsoft.com/office/excel/2006/main">
          <x14:cfRule type="cellIs" priority="133" operator="between" id="{EF741DE2-B323-4214-A48C-C64F6F4C7AFE}">
            <xm:f>Eisbilanzierung!$E$5</xm:f>
            <xm:f>Eisbilanzierung!$E$6</xm:f>
            <x14:dxf>
              <font>
                <color rgb="FF006100"/>
              </font>
              <fill>
                <patternFill>
                  <bgColor rgb="FFC6EFCE"/>
                </patternFill>
              </fill>
            </x14:dxf>
          </x14:cfRule>
          <x14:cfRule type="cellIs" priority="134" operator="between" id="{13BA7911-66C2-4752-9ED0-C7831D99B231}">
            <xm:f>Eisbilanzierung!$E$5*Eisbilanzierung!$F$5</xm:f>
            <xm:f>Eisbilanzierung!$E$6*Eisbilanzierung!$F$6</xm:f>
            <x14:dxf>
              <fill>
                <patternFill>
                  <bgColor rgb="FFFFFF99"/>
                </patternFill>
              </fill>
            </x14:dxf>
          </x14:cfRule>
          <xm:sqref>I470</xm:sqref>
        </x14:conditionalFormatting>
        <x14:conditionalFormatting xmlns:xm="http://schemas.microsoft.com/office/excel/2006/main">
          <x14:cfRule type="cellIs" priority="131" operator="between" id="{0EF39211-2F56-4892-85D9-03796A6975B3}">
            <xm:f>Eisbilanzierung!$B$5</xm:f>
            <xm:f>Eisbilanzierung!$B$6</xm:f>
            <x14:dxf>
              <font>
                <color rgb="FF006100"/>
              </font>
              <fill>
                <patternFill>
                  <bgColor rgb="FFC6EFCE"/>
                </patternFill>
              </fill>
            </x14:dxf>
          </x14:cfRule>
          <x14:cfRule type="cellIs" priority="132" operator="between" id="{48C32060-49BB-4D64-8BFF-A4FEBC52A6AD}">
            <xm:f>Eisbilanzierung!$B$5*Eisbilanzierung!$F$5</xm:f>
            <xm:f>Eisbilanzierung!$B$6*Eisbilanzierung!$F$6</xm:f>
            <x14:dxf>
              <fill>
                <patternFill>
                  <bgColor rgb="FFFFFF99"/>
                </patternFill>
              </fill>
            </x14:dxf>
          </x14:cfRule>
          <xm:sqref>F487</xm:sqref>
        </x14:conditionalFormatting>
        <x14:conditionalFormatting xmlns:xm="http://schemas.microsoft.com/office/excel/2006/main">
          <x14:cfRule type="cellIs" priority="129" operator="between" id="{A048F490-7EE5-492F-9B82-84F99968C6DE}">
            <xm:f>Eisbilanzierung!$C$5</xm:f>
            <xm:f>Eisbilanzierung!$C$6</xm:f>
            <x14:dxf>
              <font>
                <color rgb="FF006100"/>
              </font>
              <fill>
                <patternFill>
                  <bgColor rgb="FFC6EFCE"/>
                </patternFill>
              </fill>
            </x14:dxf>
          </x14:cfRule>
          <x14:cfRule type="cellIs" priority="130" operator="between" id="{BCA36A1A-988D-4B5B-8864-6FC5286702C0}">
            <xm:f>Eisbilanzierung!$C$5*Eisbilanzierung!$F$5</xm:f>
            <xm:f>Eisbilanzierung!$C$6*Eisbilanzierung!$F$6</xm:f>
            <x14:dxf>
              <fill>
                <patternFill>
                  <bgColor rgb="FFFFFF99"/>
                </patternFill>
              </fill>
            </x14:dxf>
          </x14:cfRule>
          <xm:sqref>G487</xm:sqref>
        </x14:conditionalFormatting>
        <x14:conditionalFormatting xmlns:xm="http://schemas.microsoft.com/office/excel/2006/main">
          <x14:cfRule type="cellIs" priority="127" operator="between" id="{34AB4C49-DA54-428D-A1BF-E443CF1CFA07}">
            <xm:f>Eisbilanzierung!$D$5</xm:f>
            <xm:f>Eisbilanzierung!$D$6</xm:f>
            <x14:dxf>
              <font>
                <color rgb="FF006100"/>
              </font>
              <fill>
                <patternFill>
                  <bgColor rgb="FFC6EFCE"/>
                </patternFill>
              </fill>
            </x14:dxf>
          </x14:cfRule>
          <x14:cfRule type="cellIs" priority="128" operator="between" id="{14C55E7D-BBD3-4018-B739-3FFB1F9EBED2}">
            <xm:f>Eisbilanzierung!$D$5*Eisbilanzierung!$F$5</xm:f>
            <xm:f>Eisbilanzierung!$D$6*Eisbilanzierung!$F$6</xm:f>
            <x14:dxf>
              <fill>
                <patternFill>
                  <bgColor rgb="FFFFFF99"/>
                </patternFill>
              </fill>
            </x14:dxf>
          </x14:cfRule>
          <xm:sqref>H487</xm:sqref>
        </x14:conditionalFormatting>
        <x14:conditionalFormatting xmlns:xm="http://schemas.microsoft.com/office/excel/2006/main">
          <x14:cfRule type="cellIs" priority="125" operator="between" id="{E9FC57A5-892B-495A-824E-FA763A5CE918}">
            <xm:f>Eisbilanzierung!$E$5</xm:f>
            <xm:f>Eisbilanzierung!$E$6</xm:f>
            <x14:dxf>
              <font>
                <color rgb="FF006100"/>
              </font>
              <fill>
                <patternFill>
                  <bgColor rgb="FFC6EFCE"/>
                </patternFill>
              </fill>
            </x14:dxf>
          </x14:cfRule>
          <x14:cfRule type="cellIs" priority="126" operator="between" id="{02678599-BE48-4AF8-ABA1-274541D14C0F}">
            <xm:f>Eisbilanzierung!$E$5*Eisbilanzierung!$F$5</xm:f>
            <xm:f>Eisbilanzierung!$E$6*Eisbilanzierung!$F$6</xm:f>
            <x14:dxf>
              <fill>
                <patternFill>
                  <bgColor rgb="FFFFFF99"/>
                </patternFill>
              </fill>
            </x14:dxf>
          </x14:cfRule>
          <xm:sqref>I487</xm:sqref>
        </x14:conditionalFormatting>
        <x14:conditionalFormatting xmlns:xm="http://schemas.microsoft.com/office/excel/2006/main">
          <x14:cfRule type="cellIs" priority="123" operator="between" id="{7D8674A0-E30D-4F70-8681-25C6197CD3FD}">
            <xm:f>Eisbilanzierung!$B$5</xm:f>
            <xm:f>Eisbilanzierung!$B$6</xm:f>
            <x14:dxf>
              <font>
                <color rgb="FF006100"/>
              </font>
              <fill>
                <patternFill>
                  <bgColor rgb="FFC6EFCE"/>
                </patternFill>
              </fill>
            </x14:dxf>
          </x14:cfRule>
          <x14:cfRule type="cellIs" priority="124" operator="between" id="{D77F51FC-D53C-4CE8-B26C-EE29921D81D2}">
            <xm:f>Eisbilanzierung!$B$5*Eisbilanzierung!$F$5</xm:f>
            <xm:f>Eisbilanzierung!$B$6*Eisbilanzierung!$F$6</xm:f>
            <x14:dxf>
              <fill>
                <patternFill>
                  <bgColor rgb="FFFFFF99"/>
                </patternFill>
              </fill>
            </x14:dxf>
          </x14:cfRule>
          <xm:sqref>F501</xm:sqref>
        </x14:conditionalFormatting>
        <x14:conditionalFormatting xmlns:xm="http://schemas.microsoft.com/office/excel/2006/main">
          <x14:cfRule type="cellIs" priority="121" operator="between" id="{0307C59D-9F00-4855-8323-A54A4F74371A}">
            <xm:f>Eisbilanzierung!$C$5</xm:f>
            <xm:f>Eisbilanzierung!$C$6</xm:f>
            <x14:dxf>
              <font>
                <color rgb="FF006100"/>
              </font>
              <fill>
                <patternFill>
                  <bgColor rgb="FFC6EFCE"/>
                </patternFill>
              </fill>
            </x14:dxf>
          </x14:cfRule>
          <x14:cfRule type="cellIs" priority="122" operator="between" id="{1C92ECE7-8F3C-44E6-9C53-65B1BE866451}">
            <xm:f>Eisbilanzierung!$C$5*Eisbilanzierung!$F$5</xm:f>
            <xm:f>Eisbilanzierung!$C$6*Eisbilanzierung!$F$6</xm:f>
            <x14:dxf>
              <fill>
                <patternFill>
                  <bgColor rgb="FFFFFF99"/>
                </patternFill>
              </fill>
            </x14:dxf>
          </x14:cfRule>
          <xm:sqref>G501</xm:sqref>
        </x14:conditionalFormatting>
        <x14:conditionalFormatting xmlns:xm="http://schemas.microsoft.com/office/excel/2006/main">
          <x14:cfRule type="cellIs" priority="119" operator="between" id="{100EECCB-D3CC-4197-B2B8-BCA894223234}">
            <xm:f>Eisbilanzierung!$D$5</xm:f>
            <xm:f>Eisbilanzierung!$D$6</xm:f>
            <x14:dxf>
              <font>
                <color rgb="FF006100"/>
              </font>
              <fill>
                <patternFill>
                  <bgColor rgb="FFC6EFCE"/>
                </patternFill>
              </fill>
            </x14:dxf>
          </x14:cfRule>
          <x14:cfRule type="cellIs" priority="120" operator="between" id="{7F6CA492-A6B9-442B-9D2E-2A13BEFEF0D5}">
            <xm:f>Eisbilanzierung!$D$5*Eisbilanzierung!$F$5</xm:f>
            <xm:f>Eisbilanzierung!$D$6*Eisbilanzierung!$F$6</xm:f>
            <x14:dxf>
              <fill>
                <patternFill>
                  <bgColor rgb="FFFFFF99"/>
                </patternFill>
              </fill>
            </x14:dxf>
          </x14:cfRule>
          <xm:sqref>H501</xm:sqref>
        </x14:conditionalFormatting>
        <x14:conditionalFormatting xmlns:xm="http://schemas.microsoft.com/office/excel/2006/main">
          <x14:cfRule type="cellIs" priority="117" operator="between" id="{6D759C63-491F-4D0F-B3BC-8CF075957685}">
            <xm:f>Eisbilanzierung!$E$5</xm:f>
            <xm:f>Eisbilanzierung!$E$6</xm:f>
            <x14:dxf>
              <font>
                <color rgb="FF006100"/>
              </font>
              <fill>
                <patternFill>
                  <bgColor rgb="FFC6EFCE"/>
                </patternFill>
              </fill>
            </x14:dxf>
          </x14:cfRule>
          <x14:cfRule type="cellIs" priority="118" operator="between" id="{1F4BABC8-543F-48F7-AD46-6AE0DF3492EC}">
            <xm:f>Eisbilanzierung!$E$5*Eisbilanzierung!$F$5</xm:f>
            <xm:f>Eisbilanzierung!$E$6*Eisbilanzierung!$F$6</xm:f>
            <x14:dxf>
              <fill>
                <patternFill>
                  <bgColor rgb="FFFFFF99"/>
                </patternFill>
              </fill>
            </x14:dxf>
          </x14:cfRule>
          <xm:sqref>I501</xm:sqref>
        </x14:conditionalFormatting>
        <x14:conditionalFormatting xmlns:xm="http://schemas.microsoft.com/office/excel/2006/main">
          <x14:cfRule type="cellIs" priority="115" operator="between" id="{DCE4FE23-6F9B-4CFF-9B84-0AB56549CA58}">
            <xm:f>Eisbilanzierung!$B$5</xm:f>
            <xm:f>Eisbilanzierung!$B$6</xm:f>
            <x14:dxf>
              <font>
                <color rgb="FF006100"/>
              </font>
              <fill>
                <patternFill>
                  <bgColor rgb="FFC6EFCE"/>
                </patternFill>
              </fill>
            </x14:dxf>
          </x14:cfRule>
          <x14:cfRule type="cellIs" priority="116" operator="between" id="{2493B984-E203-4ABA-BC6F-2706A257FABF}">
            <xm:f>Eisbilanzierung!$B$5*Eisbilanzierung!$F$5</xm:f>
            <xm:f>Eisbilanzierung!$B$6*Eisbilanzierung!$F$6</xm:f>
            <x14:dxf>
              <fill>
                <patternFill>
                  <bgColor rgb="FFFFFF99"/>
                </patternFill>
              </fill>
            </x14:dxf>
          </x14:cfRule>
          <xm:sqref>F518</xm:sqref>
        </x14:conditionalFormatting>
        <x14:conditionalFormatting xmlns:xm="http://schemas.microsoft.com/office/excel/2006/main">
          <x14:cfRule type="cellIs" priority="113" operator="between" id="{E285EA65-183B-4F6C-98CE-AE4FB1E8830A}">
            <xm:f>Eisbilanzierung!$C$5</xm:f>
            <xm:f>Eisbilanzierung!$C$6</xm:f>
            <x14:dxf>
              <font>
                <color rgb="FF006100"/>
              </font>
              <fill>
                <patternFill>
                  <bgColor rgb="FFC6EFCE"/>
                </patternFill>
              </fill>
            </x14:dxf>
          </x14:cfRule>
          <x14:cfRule type="cellIs" priority="114" operator="between" id="{15765C90-F4BD-436B-932A-20949BB7A50C}">
            <xm:f>Eisbilanzierung!$C$5*Eisbilanzierung!$F$5</xm:f>
            <xm:f>Eisbilanzierung!$C$6*Eisbilanzierung!$F$6</xm:f>
            <x14:dxf>
              <fill>
                <patternFill>
                  <bgColor rgb="FFFFFF99"/>
                </patternFill>
              </fill>
            </x14:dxf>
          </x14:cfRule>
          <xm:sqref>G518</xm:sqref>
        </x14:conditionalFormatting>
        <x14:conditionalFormatting xmlns:xm="http://schemas.microsoft.com/office/excel/2006/main">
          <x14:cfRule type="cellIs" priority="111" operator="between" id="{B50219F4-F5BA-43C5-B16C-1E63FBFFAA60}">
            <xm:f>Eisbilanzierung!$D$5</xm:f>
            <xm:f>Eisbilanzierung!$D$6</xm:f>
            <x14:dxf>
              <font>
                <color rgb="FF006100"/>
              </font>
              <fill>
                <patternFill>
                  <bgColor rgb="FFC6EFCE"/>
                </patternFill>
              </fill>
            </x14:dxf>
          </x14:cfRule>
          <x14:cfRule type="cellIs" priority="112" operator="between" id="{DD6FB463-11EA-4062-BA1A-AEED7C460188}">
            <xm:f>Eisbilanzierung!$D$5*Eisbilanzierung!$F$5</xm:f>
            <xm:f>Eisbilanzierung!$D$6*Eisbilanzierung!$F$6</xm:f>
            <x14:dxf>
              <fill>
                <patternFill>
                  <bgColor rgb="FFFFFF99"/>
                </patternFill>
              </fill>
            </x14:dxf>
          </x14:cfRule>
          <xm:sqref>H518</xm:sqref>
        </x14:conditionalFormatting>
        <x14:conditionalFormatting xmlns:xm="http://schemas.microsoft.com/office/excel/2006/main">
          <x14:cfRule type="cellIs" priority="109" operator="between" id="{EBE7F155-B685-4CA5-8470-98963C872447}">
            <xm:f>Eisbilanzierung!$E$5</xm:f>
            <xm:f>Eisbilanzierung!$E$6</xm:f>
            <x14:dxf>
              <font>
                <color rgb="FF006100"/>
              </font>
              <fill>
                <patternFill>
                  <bgColor rgb="FFC6EFCE"/>
                </patternFill>
              </fill>
            </x14:dxf>
          </x14:cfRule>
          <x14:cfRule type="cellIs" priority="110" operator="between" id="{29A71A25-FC10-41F1-ACF1-BA01A54906C1}">
            <xm:f>Eisbilanzierung!$E$5*Eisbilanzierung!$F$5</xm:f>
            <xm:f>Eisbilanzierung!$E$6*Eisbilanzierung!$F$6</xm:f>
            <x14:dxf>
              <fill>
                <patternFill>
                  <bgColor rgb="FFFFFF99"/>
                </patternFill>
              </fill>
            </x14:dxf>
          </x14:cfRule>
          <xm:sqref>I518</xm:sqref>
        </x14:conditionalFormatting>
        <x14:conditionalFormatting xmlns:xm="http://schemas.microsoft.com/office/excel/2006/main">
          <x14:cfRule type="cellIs" priority="107" operator="between" id="{A1861F0C-B9A7-4FF4-B140-0CCD77EDBAD9}">
            <xm:f>Eisbilanzierung!$B$5</xm:f>
            <xm:f>Eisbilanzierung!$B$6</xm:f>
            <x14:dxf>
              <font>
                <color rgb="FF006100"/>
              </font>
              <fill>
                <patternFill>
                  <bgColor rgb="FFC6EFCE"/>
                </patternFill>
              </fill>
            </x14:dxf>
          </x14:cfRule>
          <x14:cfRule type="cellIs" priority="108" operator="between" id="{7B3324FC-0F6E-47ED-B5D9-2D260F13FCFA}">
            <xm:f>Eisbilanzierung!$B$5*Eisbilanzierung!$F$5</xm:f>
            <xm:f>Eisbilanzierung!$B$6*Eisbilanzierung!$F$6</xm:f>
            <x14:dxf>
              <fill>
                <patternFill>
                  <bgColor rgb="FFFFFF99"/>
                </patternFill>
              </fill>
            </x14:dxf>
          </x14:cfRule>
          <xm:sqref>F534</xm:sqref>
        </x14:conditionalFormatting>
        <x14:conditionalFormatting xmlns:xm="http://schemas.microsoft.com/office/excel/2006/main">
          <x14:cfRule type="cellIs" priority="105" operator="between" id="{734AC48B-8F5B-47BF-8EAC-D5BE37713FC0}">
            <xm:f>Eisbilanzierung!$C$5</xm:f>
            <xm:f>Eisbilanzierung!$C$6</xm:f>
            <x14:dxf>
              <font>
                <color rgb="FF006100"/>
              </font>
              <fill>
                <patternFill>
                  <bgColor rgb="FFC6EFCE"/>
                </patternFill>
              </fill>
            </x14:dxf>
          </x14:cfRule>
          <x14:cfRule type="cellIs" priority="106" operator="between" id="{90D0885B-AC2B-4BFA-9EA5-DC48D3734A1F}">
            <xm:f>Eisbilanzierung!$C$5*Eisbilanzierung!$F$5</xm:f>
            <xm:f>Eisbilanzierung!$C$6*Eisbilanzierung!$F$6</xm:f>
            <x14:dxf>
              <fill>
                <patternFill>
                  <bgColor rgb="FFFFFF99"/>
                </patternFill>
              </fill>
            </x14:dxf>
          </x14:cfRule>
          <xm:sqref>G534</xm:sqref>
        </x14:conditionalFormatting>
        <x14:conditionalFormatting xmlns:xm="http://schemas.microsoft.com/office/excel/2006/main">
          <x14:cfRule type="cellIs" priority="103" operator="between" id="{16580EC6-AAAF-4314-B9CC-1352DECD7DD8}">
            <xm:f>Eisbilanzierung!$D$5</xm:f>
            <xm:f>Eisbilanzierung!$D$6</xm:f>
            <x14:dxf>
              <font>
                <color rgb="FF006100"/>
              </font>
              <fill>
                <patternFill>
                  <bgColor rgb="FFC6EFCE"/>
                </patternFill>
              </fill>
            </x14:dxf>
          </x14:cfRule>
          <x14:cfRule type="cellIs" priority="104" operator="between" id="{09FDBA47-DE5F-4A06-A7F7-C29A873E1301}">
            <xm:f>Eisbilanzierung!$D$5*Eisbilanzierung!$F$5</xm:f>
            <xm:f>Eisbilanzierung!$D$6*Eisbilanzierung!$F$6</xm:f>
            <x14:dxf>
              <fill>
                <patternFill>
                  <bgColor rgb="FFFFFF99"/>
                </patternFill>
              </fill>
            </x14:dxf>
          </x14:cfRule>
          <xm:sqref>H534</xm:sqref>
        </x14:conditionalFormatting>
        <x14:conditionalFormatting xmlns:xm="http://schemas.microsoft.com/office/excel/2006/main">
          <x14:cfRule type="cellIs" priority="101" operator="between" id="{AD141914-5A52-48A9-82D8-D7D3E9A8D162}">
            <xm:f>Eisbilanzierung!$E$5</xm:f>
            <xm:f>Eisbilanzierung!$E$6</xm:f>
            <x14:dxf>
              <font>
                <color rgb="FF006100"/>
              </font>
              <fill>
                <patternFill>
                  <bgColor rgb="FFC6EFCE"/>
                </patternFill>
              </fill>
            </x14:dxf>
          </x14:cfRule>
          <x14:cfRule type="cellIs" priority="102" operator="between" id="{B354AA01-28FB-41D0-A7EE-004D2CF7042D}">
            <xm:f>Eisbilanzierung!$E$5*Eisbilanzierung!$F$5</xm:f>
            <xm:f>Eisbilanzierung!$E$6*Eisbilanzierung!$F$6</xm:f>
            <x14:dxf>
              <fill>
                <patternFill>
                  <bgColor rgb="FFFFFF99"/>
                </patternFill>
              </fill>
            </x14:dxf>
          </x14:cfRule>
          <xm:sqref>I534</xm:sqref>
        </x14:conditionalFormatting>
        <x14:conditionalFormatting xmlns:xm="http://schemas.microsoft.com/office/excel/2006/main">
          <x14:cfRule type="cellIs" priority="99" operator="between" id="{EDAB8241-A0AB-4D13-B5A7-BC95A38A7F97}">
            <xm:f>Eisbilanzierung!$B$5</xm:f>
            <xm:f>Eisbilanzierung!$B$6</xm:f>
            <x14:dxf>
              <font>
                <color rgb="FF006100"/>
              </font>
              <fill>
                <patternFill>
                  <bgColor rgb="FFC6EFCE"/>
                </patternFill>
              </fill>
            </x14:dxf>
          </x14:cfRule>
          <x14:cfRule type="cellIs" priority="100" operator="between" id="{57016874-50F2-4F7E-9B4E-E4ADABF7B74D}">
            <xm:f>Eisbilanzierung!$B$5*Eisbilanzierung!$F$5</xm:f>
            <xm:f>Eisbilanzierung!$B$6*Eisbilanzierung!$F$6</xm:f>
            <x14:dxf>
              <fill>
                <patternFill>
                  <bgColor rgb="FFFFFF99"/>
                </patternFill>
              </fill>
            </x14:dxf>
          </x14:cfRule>
          <xm:sqref>F550</xm:sqref>
        </x14:conditionalFormatting>
        <x14:conditionalFormatting xmlns:xm="http://schemas.microsoft.com/office/excel/2006/main">
          <x14:cfRule type="cellIs" priority="97" operator="between" id="{2BB2096F-684A-4E6E-87A2-BF915BFAE022}">
            <xm:f>Eisbilanzierung!$C$5</xm:f>
            <xm:f>Eisbilanzierung!$C$6</xm:f>
            <x14:dxf>
              <font>
                <color rgb="FF006100"/>
              </font>
              <fill>
                <patternFill>
                  <bgColor rgb="FFC6EFCE"/>
                </patternFill>
              </fill>
            </x14:dxf>
          </x14:cfRule>
          <x14:cfRule type="cellIs" priority="98" operator="between" id="{A96C8C9E-BCD7-4819-AC34-4C7042AB164F}">
            <xm:f>Eisbilanzierung!$C$5*Eisbilanzierung!$F$5</xm:f>
            <xm:f>Eisbilanzierung!$C$6*Eisbilanzierung!$F$6</xm:f>
            <x14:dxf>
              <fill>
                <patternFill>
                  <bgColor rgb="FFFFFF99"/>
                </patternFill>
              </fill>
            </x14:dxf>
          </x14:cfRule>
          <xm:sqref>G550</xm:sqref>
        </x14:conditionalFormatting>
        <x14:conditionalFormatting xmlns:xm="http://schemas.microsoft.com/office/excel/2006/main">
          <x14:cfRule type="cellIs" priority="95" operator="between" id="{DAD7CB34-E0E7-4828-88AB-0DF51DF57C00}">
            <xm:f>Eisbilanzierung!$D$5</xm:f>
            <xm:f>Eisbilanzierung!$D$6</xm:f>
            <x14:dxf>
              <font>
                <color rgb="FF006100"/>
              </font>
              <fill>
                <patternFill>
                  <bgColor rgb="FFC6EFCE"/>
                </patternFill>
              </fill>
            </x14:dxf>
          </x14:cfRule>
          <x14:cfRule type="cellIs" priority="96" operator="between" id="{68DDC7ED-1CD9-4CE3-B74D-90519F2B07FA}">
            <xm:f>Eisbilanzierung!$D$5*Eisbilanzierung!$F$5</xm:f>
            <xm:f>Eisbilanzierung!$D$6*Eisbilanzierung!$F$6</xm:f>
            <x14:dxf>
              <fill>
                <patternFill>
                  <bgColor rgb="FFFFFF99"/>
                </patternFill>
              </fill>
            </x14:dxf>
          </x14:cfRule>
          <xm:sqref>H550</xm:sqref>
        </x14:conditionalFormatting>
        <x14:conditionalFormatting xmlns:xm="http://schemas.microsoft.com/office/excel/2006/main">
          <x14:cfRule type="cellIs" priority="93" operator="between" id="{D8CB7ED1-3474-43D6-B6C1-3ACE6594637C}">
            <xm:f>Eisbilanzierung!$E$5</xm:f>
            <xm:f>Eisbilanzierung!$E$6</xm:f>
            <x14:dxf>
              <font>
                <color rgb="FF006100"/>
              </font>
              <fill>
                <patternFill>
                  <bgColor rgb="FFC6EFCE"/>
                </patternFill>
              </fill>
            </x14:dxf>
          </x14:cfRule>
          <x14:cfRule type="cellIs" priority="94" operator="between" id="{4D330184-D16A-465A-A1BD-D2C7E186A33E}">
            <xm:f>Eisbilanzierung!$E$5*Eisbilanzierung!$F$5</xm:f>
            <xm:f>Eisbilanzierung!$E$6*Eisbilanzierung!$F$6</xm:f>
            <x14:dxf>
              <fill>
                <patternFill>
                  <bgColor rgb="FFFFFF99"/>
                </patternFill>
              </fill>
            </x14:dxf>
          </x14:cfRule>
          <xm:sqref>I550</xm:sqref>
        </x14:conditionalFormatting>
        <x14:conditionalFormatting xmlns:xm="http://schemas.microsoft.com/office/excel/2006/main">
          <x14:cfRule type="cellIs" priority="91" operator="between" id="{FA5F43C0-D60E-4B60-8B7C-CF8970228D5A}">
            <xm:f>Eisbilanzierung!$B$5</xm:f>
            <xm:f>Eisbilanzierung!$B$6</xm:f>
            <x14:dxf>
              <font>
                <color rgb="FF006100"/>
              </font>
              <fill>
                <patternFill>
                  <bgColor rgb="FFC6EFCE"/>
                </patternFill>
              </fill>
            </x14:dxf>
          </x14:cfRule>
          <x14:cfRule type="cellIs" priority="92" operator="between" id="{A13E3956-0114-4C31-83CC-8144B5191D2A}">
            <xm:f>Eisbilanzierung!$B$5*Eisbilanzierung!$F$5</xm:f>
            <xm:f>Eisbilanzierung!$B$6*Eisbilanzierung!$F$6</xm:f>
            <x14:dxf>
              <fill>
                <patternFill>
                  <bgColor rgb="FFFFFF99"/>
                </patternFill>
              </fill>
            </x14:dxf>
          </x14:cfRule>
          <xm:sqref>F563</xm:sqref>
        </x14:conditionalFormatting>
        <x14:conditionalFormatting xmlns:xm="http://schemas.microsoft.com/office/excel/2006/main">
          <x14:cfRule type="cellIs" priority="89" operator="between" id="{67F861F3-2294-48D1-86CA-9BE8C50CA3DE}">
            <xm:f>Eisbilanzierung!$C$5</xm:f>
            <xm:f>Eisbilanzierung!$C$6</xm:f>
            <x14:dxf>
              <font>
                <color rgb="FF006100"/>
              </font>
              <fill>
                <patternFill>
                  <bgColor rgb="FFC6EFCE"/>
                </patternFill>
              </fill>
            </x14:dxf>
          </x14:cfRule>
          <x14:cfRule type="cellIs" priority="90" operator="between" id="{3033CF4F-7DBF-4027-8EE4-A4F3D5C3639A}">
            <xm:f>Eisbilanzierung!$C$5*Eisbilanzierung!$F$5</xm:f>
            <xm:f>Eisbilanzierung!$C$6*Eisbilanzierung!$F$6</xm:f>
            <x14:dxf>
              <fill>
                <patternFill>
                  <bgColor rgb="FFFFFF99"/>
                </patternFill>
              </fill>
            </x14:dxf>
          </x14:cfRule>
          <xm:sqref>G563</xm:sqref>
        </x14:conditionalFormatting>
        <x14:conditionalFormatting xmlns:xm="http://schemas.microsoft.com/office/excel/2006/main">
          <x14:cfRule type="cellIs" priority="87" operator="between" id="{ECF4106E-2019-407A-80EB-B3315A20CC25}">
            <xm:f>Eisbilanzierung!$D$5</xm:f>
            <xm:f>Eisbilanzierung!$D$6</xm:f>
            <x14:dxf>
              <font>
                <color rgb="FF006100"/>
              </font>
              <fill>
                <patternFill>
                  <bgColor rgb="FFC6EFCE"/>
                </patternFill>
              </fill>
            </x14:dxf>
          </x14:cfRule>
          <x14:cfRule type="cellIs" priority="88" operator="between" id="{72F67C0A-2F9E-4B54-82DA-9F0867D98312}">
            <xm:f>Eisbilanzierung!$D$5*Eisbilanzierung!$F$5</xm:f>
            <xm:f>Eisbilanzierung!$D$6*Eisbilanzierung!$F$6</xm:f>
            <x14:dxf>
              <fill>
                <patternFill>
                  <bgColor rgb="FFFFFF99"/>
                </patternFill>
              </fill>
            </x14:dxf>
          </x14:cfRule>
          <xm:sqref>H563</xm:sqref>
        </x14:conditionalFormatting>
        <x14:conditionalFormatting xmlns:xm="http://schemas.microsoft.com/office/excel/2006/main">
          <x14:cfRule type="cellIs" priority="85" operator="between" id="{3EE90A53-F5BB-49A8-A0A0-47E43140B6A0}">
            <xm:f>Eisbilanzierung!$E$5</xm:f>
            <xm:f>Eisbilanzierung!$E$6</xm:f>
            <x14:dxf>
              <font>
                <color rgb="FF006100"/>
              </font>
              <fill>
                <patternFill>
                  <bgColor rgb="FFC6EFCE"/>
                </patternFill>
              </fill>
            </x14:dxf>
          </x14:cfRule>
          <x14:cfRule type="cellIs" priority="86" operator="between" id="{B960104A-07E6-43D3-904F-2C87836F4DCB}">
            <xm:f>Eisbilanzierung!$E$5*Eisbilanzierung!$F$5</xm:f>
            <xm:f>Eisbilanzierung!$E$6*Eisbilanzierung!$F$6</xm:f>
            <x14:dxf>
              <fill>
                <patternFill>
                  <bgColor rgb="FFFFFF99"/>
                </patternFill>
              </fill>
            </x14:dxf>
          </x14:cfRule>
          <xm:sqref>I563</xm:sqref>
        </x14:conditionalFormatting>
        <x14:conditionalFormatting xmlns:xm="http://schemas.microsoft.com/office/excel/2006/main">
          <x14:cfRule type="cellIs" priority="83" operator="between" id="{962888B7-7E57-4FFF-ACBF-A89832667906}">
            <xm:f>Eisbilanzierung!$B$5</xm:f>
            <xm:f>Eisbilanzierung!$B$6</xm:f>
            <x14:dxf>
              <font>
                <color rgb="FF006100"/>
              </font>
              <fill>
                <patternFill>
                  <bgColor rgb="FFC6EFCE"/>
                </patternFill>
              </fill>
            </x14:dxf>
          </x14:cfRule>
          <x14:cfRule type="cellIs" priority="84" operator="between" id="{83B16489-DD8F-4943-887D-07DA9A741320}">
            <xm:f>Eisbilanzierung!$B$5*Eisbilanzierung!$F$5</xm:f>
            <xm:f>Eisbilanzierung!$B$6*Eisbilanzierung!$F$6</xm:f>
            <x14:dxf>
              <fill>
                <patternFill>
                  <bgColor rgb="FFFFFF99"/>
                </patternFill>
              </fill>
            </x14:dxf>
          </x14:cfRule>
          <xm:sqref>F437</xm:sqref>
        </x14:conditionalFormatting>
        <x14:conditionalFormatting xmlns:xm="http://schemas.microsoft.com/office/excel/2006/main">
          <x14:cfRule type="cellIs" priority="81" operator="between" id="{5411CB1A-A849-4850-B61B-9F3552E510CC}">
            <xm:f>Eisbilanzierung!$C$5</xm:f>
            <xm:f>Eisbilanzierung!$C$6</xm:f>
            <x14:dxf>
              <font>
                <color rgb="FF006100"/>
              </font>
              <fill>
                <patternFill>
                  <bgColor rgb="FFC6EFCE"/>
                </patternFill>
              </fill>
            </x14:dxf>
          </x14:cfRule>
          <x14:cfRule type="cellIs" priority="82" operator="between" id="{83C64895-4FB5-400E-BD1C-C471FE839DD5}">
            <xm:f>Eisbilanzierung!$C$5*Eisbilanzierung!$F$5</xm:f>
            <xm:f>Eisbilanzierung!$C$6*Eisbilanzierung!$F$6</xm:f>
            <x14:dxf>
              <fill>
                <patternFill>
                  <bgColor rgb="FFFFFF99"/>
                </patternFill>
              </fill>
            </x14:dxf>
          </x14:cfRule>
          <xm:sqref>G437</xm:sqref>
        </x14:conditionalFormatting>
        <x14:conditionalFormatting xmlns:xm="http://schemas.microsoft.com/office/excel/2006/main">
          <x14:cfRule type="cellIs" priority="79" operator="between" id="{278D713F-F603-4203-8462-8B29B042223D}">
            <xm:f>Eisbilanzierung!$D$5</xm:f>
            <xm:f>Eisbilanzierung!$D$6</xm:f>
            <x14:dxf>
              <font>
                <color rgb="FF006100"/>
              </font>
              <fill>
                <patternFill>
                  <bgColor rgb="FFC6EFCE"/>
                </patternFill>
              </fill>
            </x14:dxf>
          </x14:cfRule>
          <x14:cfRule type="cellIs" priority="80" operator="between" id="{F36094E7-9185-48DE-9217-8516D4C85852}">
            <xm:f>Eisbilanzierung!$D$5*Eisbilanzierung!$F$5</xm:f>
            <xm:f>Eisbilanzierung!$D$6*Eisbilanzierung!$F$6</xm:f>
            <x14:dxf>
              <fill>
                <patternFill>
                  <bgColor rgb="FFFFFF99"/>
                </patternFill>
              </fill>
            </x14:dxf>
          </x14:cfRule>
          <xm:sqref>H437</xm:sqref>
        </x14:conditionalFormatting>
        <x14:conditionalFormatting xmlns:xm="http://schemas.microsoft.com/office/excel/2006/main">
          <x14:cfRule type="cellIs" priority="77" operator="between" id="{F86956F8-B8F3-4466-A1E4-AAAC26EA2F54}">
            <xm:f>Eisbilanzierung!$E$5</xm:f>
            <xm:f>Eisbilanzierung!$E$6</xm:f>
            <x14:dxf>
              <font>
                <color rgb="FF006100"/>
              </font>
              <fill>
                <patternFill>
                  <bgColor rgb="FFC6EFCE"/>
                </patternFill>
              </fill>
            </x14:dxf>
          </x14:cfRule>
          <x14:cfRule type="cellIs" priority="78" operator="between" id="{82F48BF5-7784-44B9-A670-F8ACD8073EF2}">
            <xm:f>Eisbilanzierung!$E$5*Eisbilanzierung!$F$5</xm:f>
            <xm:f>Eisbilanzierung!$E$6*Eisbilanzierung!$F$6</xm:f>
            <x14:dxf>
              <fill>
                <patternFill>
                  <bgColor rgb="FFFFFF99"/>
                </patternFill>
              </fill>
            </x14:dxf>
          </x14:cfRule>
          <xm:sqref>I437</xm:sqref>
        </x14:conditionalFormatting>
        <x14:conditionalFormatting xmlns:xm="http://schemas.microsoft.com/office/excel/2006/main">
          <x14:cfRule type="cellIs" priority="75" operator="between" id="{A2994185-0BAA-4B24-A425-A4BD4C2F9D0B}">
            <xm:f>Eisbilanzierung!$B$5</xm:f>
            <xm:f>Eisbilanzierung!$B$6</xm:f>
            <x14:dxf>
              <font>
                <color rgb="FF006100"/>
              </font>
              <fill>
                <patternFill>
                  <bgColor rgb="FFC6EFCE"/>
                </patternFill>
              </fill>
            </x14:dxf>
          </x14:cfRule>
          <x14:cfRule type="cellIs" priority="76" operator="between" id="{FA0A55C7-B6E6-4ADE-817A-B4660828E72F}">
            <xm:f>Eisbilanzierung!$B$5*Eisbilanzierung!$F$5</xm:f>
            <xm:f>Eisbilanzierung!$B$6*Eisbilanzierung!$F$6</xm:f>
            <x14:dxf>
              <fill>
                <patternFill>
                  <bgColor rgb="FFFFFF99"/>
                </patternFill>
              </fill>
            </x14:dxf>
          </x14:cfRule>
          <xm:sqref>F604</xm:sqref>
        </x14:conditionalFormatting>
        <x14:conditionalFormatting xmlns:xm="http://schemas.microsoft.com/office/excel/2006/main">
          <x14:cfRule type="cellIs" priority="73" operator="between" id="{82AF5C95-4AFE-44D6-B904-A41D89CB026A}">
            <xm:f>Eisbilanzierung!$C$5</xm:f>
            <xm:f>Eisbilanzierung!$C$6</xm:f>
            <x14:dxf>
              <font>
                <color rgb="FF006100"/>
              </font>
              <fill>
                <patternFill>
                  <bgColor rgb="FFC6EFCE"/>
                </patternFill>
              </fill>
            </x14:dxf>
          </x14:cfRule>
          <x14:cfRule type="cellIs" priority="74" operator="between" id="{9076D41B-6ADD-48D7-8BEA-6BCE8B0CF4CD}">
            <xm:f>Eisbilanzierung!$C$5*Eisbilanzierung!$F$5</xm:f>
            <xm:f>Eisbilanzierung!$C$6*Eisbilanzierung!$F$6</xm:f>
            <x14:dxf>
              <fill>
                <patternFill>
                  <bgColor rgb="FFFFFF99"/>
                </patternFill>
              </fill>
            </x14:dxf>
          </x14:cfRule>
          <xm:sqref>G604</xm:sqref>
        </x14:conditionalFormatting>
        <x14:conditionalFormatting xmlns:xm="http://schemas.microsoft.com/office/excel/2006/main">
          <x14:cfRule type="cellIs" priority="71" operator="between" id="{B4CFA177-4709-44D8-A743-CC4CAE716A16}">
            <xm:f>Eisbilanzierung!$D$5</xm:f>
            <xm:f>Eisbilanzierung!$D$6</xm:f>
            <x14:dxf>
              <font>
                <color rgb="FF006100"/>
              </font>
              <fill>
                <patternFill>
                  <bgColor rgb="FFC6EFCE"/>
                </patternFill>
              </fill>
            </x14:dxf>
          </x14:cfRule>
          <x14:cfRule type="cellIs" priority="72" operator="between" id="{0E74EC9C-2D19-4074-88F9-505AF01FC54B}">
            <xm:f>Eisbilanzierung!$D$5*Eisbilanzierung!$F$5</xm:f>
            <xm:f>Eisbilanzierung!$D$6*Eisbilanzierung!$F$6</xm:f>
            <x14:dxf>
              <fill>
                <patternFill>
                  <bgColor rgb="FFFFFF99"/>
                </patternFill>
              </fill>
            </x14:dxf>
          </x14:cfRule>
          <xm:sqref>H604</xm:sqref>
        </x14:conditionalFormatting>
        <x14:conditionalFormatting xmlns:xm="http://schemas.microsoft.com/office/excel/2006/main">
          <x14:cfRule type="cellIs" priority="69" operator="between" id="{22D71D41-6075-4573-9FDD-EA1E1AB27176}">
            <xm:f>Eisbilanzierung!$E$5</xm:f>
            <xm:f>Eisbilanzierung!$E$6</xm:f>
            <x14:dxf>
              <font>
                <color rgb="FF006100"/>
              </font>
              <fill>
                <patternFill>
                  <bgColor rgb="FFC6EFCE"/>
                </patternFill>
              </fill>
            </x14:dxf>
          </x14:cfRule>
          <x14:cfRule type="cellIs" priority="70" operator="between" id="{FA2AF290-94B2-45CF-B56C-3C1B2FA72288}">
            <xm:f>Eisbilanzierung!$E$5*Eisbilanzierung!$F$5</xm:f>
            <xm:f>Eisbilanzierung!$E$6*Eisbilanzierung!$F$6</xm:f>
            <x14:dxf>
              <fill>
                <patternFill>
                  <bgColor rgb="FFFFFF99"/>
                </patternFill>
              </fill>
            </x14:dxf>
          </x14:cfRule>
          <xm:sqref>I604</xm:sqref>
        </x14:conditionalFormatting>
        <x14:conditionalFormatting xmlns:xm="http://schemas.microsoft.com/office/excel/2006/main">
          <x14:cfRule type="cellIs" priority="67" operator="between" id="{1DBB467F-0FF8-44D7-BBCF-5991B925112B}">
            <xm:f>Eisbilanzierung!$B$5</xm:f>
            <xm:f>Eisbilanzierung!$B$6</xm:f>
            <x14:dxf>
              <font>
                <color rgb="FF006100"/>
              </font>
              <fill>
                <patternFill>
                  <bgColor rgb="FFC6EFCE"/>
                </patternFill>
              </fill>
            </x14:dxf>
          </x14:cfRule>
          <x14:cfRule type="cellIs" priority="68" operator="between" id="{9663674D-6025-4097-9FA3-6A6D1313C1DB}">
            <xm:f>Eisbilanzierung!$B$5*Eisbilanzierung!$F$5</xm:f>
            <xm:f>Eisbilanzierung!$B$6*Eisbilanzierung!$F$6</xm:f>
            <x14:dxf>
              <fill>
                <patternFill>
                  <bgColor rgb="FFFFFF99"/>
                </patternFill>
              </fill>
            </x14:dxf>
          </x14:cfRule>
          <xm:sqref>F618</xm:sqref>
        </x14:conditionalFormatting>
        <x14:conditionalFormatting xmlns:xm="http://schemas.microsoft.com/office/excel/2006/main">
          <x14:cfRule type="cellIs" priority="65" operator="between" id="{05BC539F-CBAE-4326-A3E8-E5D0FCE85944}">
            <xm:f>Eisbilanzierung!$C$5</xm:f>
            <xm:f>Eisbilanzierung!$C$6</xm:f>
            <x14:dxf>
              <font>
                <color rgb="FF006100"/>
              </font>
              <fill>
                <patternFill>
                  <bgColor rgb="FFC6EFCE"/>
                </patternFill>
              </fill>
            </x14:dxf>
          </x14:cfRule>
          <x14:cfRule type="cellIs" priority="66" operator="between" id="{865DB374-F8A3-4E38-82FB-F3F60D978A75}">
            <xm:f>Eisbilanzierung!$C$5*Eisbilanzierung!$F$5</xm:f>
            <xm:f>Eisbilanzierung!$C$6*Eisbilanzierung!$F$6</xm:f>
            <x14:dxf>
              <fill>
                <patternFill>
                  <bgColor rgb="FFFFFF99"/>
                </patternFill>
              </fill>
            </x14:dxf>
          </x14:cfRule>
          <xm:sqref>G618</xm:sqref>
        </x14:conditionalFormatting>
        <x14:conditionalFormatting xmlns:xm="http://schemas.microsoft.com/office/excel/2006/main">
          <x14:cfRule type="cellIs" priority="63" operator="between" id="{CAD4561C-EADE-4DA8-BC20-4A17574C1FCD}">
            <xm:f>Eisbilanzierung!$D$5</xm:f>
            <xm:f>Eisbilanzierung!$D$6</xm:f>
            <x14:dxf>
              <font>
                <color rgb="FF006100"/>
              </font>
              <fill>
                <patternFill>
                  <bgColor rgb="FFC6EFCE"/>
                </patternFill>
              </fill>
            </x14:dxf>
          </x14:cfRule>
          <x14:cfRule type="cellIs" priority="64" operator="between" id="{32AA6B37-7100-4A18-B82F-64D7710C7504}">
            <xm:f>Eisbilanzierung!$D$5*Eisbilanzierung!$F$5</xm:f>
            <xm:f>Eisbilanzierung!$D$6*Eisbilanzierung!$F$6</xm:f>
            <x14:dxf>
              <fill>
                <patternFill>
                  <bgColor rgb="FFFFFF99"/>
                </patternFill>
              </fill>
            </x14:dxf>
          </x14:cfRule>
          <xm:sqref>H618</xm:sqref>
        </x14:conditionalFormatting>
        <x14:conditionalFormatting xmlns:xm="http://schemas.microsoft.com/office/excel/2006/main">
          <x14:cfRule type="cellIs" priority="61" operator="between" id="{11E00C25-CDD6-4D71-85E3-F1181112791F}">
            <xm:f>Eisbilanzierung!$E$5</xm:f>
            <xm:f>Eisbilanzierung!$E$6</xm:f>
            <x14:dxf>
              <font>
                <color rgb="FF006100"/>
              </font>
              <fill>
                <patternFill>
                  <bgColor rgb="FFC6EFCE"/>
                </patternFill>
              </fill>
            </x14:dxf>
          </x14:cfRule>
          <x14:cfRule type="cellIs" priority="62" operator="between" id="{1D55A389-DCF3-4976-80D3-7BA706320C6C}">
            <xm:f>Eisbilanzierung!$E$5*Eisbilanzierung!$F$5</xm:f>
            <xm:f>Eisbilanzierung!$E$6*Eisbilanzierung!$F$6</xm:f>
            <x14:dxf>
              <fill>
                <patternFill>
                  <bgColor rgb="FFFFFF99"/>
                </patternFill>
              </fill>
            </x14:dxf>
          </x14:cfRule>
          <xm:sqref>I618</xm:sqref>
        </x14:conditionalFormatting>
        <x14:conditionalFormatting xmlns:xm="http://schemas.microsoft.com/office/excel/2006/main">
          <x14:cfRule type="cellIs" priority="51" operator="between" id="{918CD9D4-3F60-4C3B-A8EB-570D7FE0783D}">
            <xm:f>Eisbilanzierung!$B$5</xm:f>
            <xm:f>Eisbilanzierung!$B$6</xm:f>
            <x14:dxf>
              <font>
                <color rgb="FF006100"/>
              </font>
              <fill>
                <patternFill>
                  <bgColor rgb="FFC6EFCE"/>
                </patternFill>
              </fill>
            </x14:dxf>
          </x14:cfRule>
          <x14:cfRule type="cellIs" priority="52" operator="between" id="{329F1B45-4E77-4E18-A235-EB0C4A758F7C}">
            <xm:f>Eisbilanzierung!$B$5*Eisbilanzierung!$F$5</xm:f>
            <xm:f>Eisbilanzierung!$B$6*Eisbilanzierung!$F$6</xm:f>
            <x14:dxf>
              <fill>
                <patternFill>
                  <bgColor rgb="FFFFFF99"/>
                </patternFill>
              </fill>
            </x14:dxf>
          </x14:cfRule>
          <xm:sqref>F638</xm:sqref>
        </x14:conditionalFormatting>
        <x14:conditionalFormatting xmlns:xm="http://schemas.microsoft.com/office/excel/2006/main">
          <x14:cfRule type="cellIs" priority="49" operator="between" id="{8BE600F8-55CA-473F-B5F5-9A78871D435B}">
            <xm:f>Eisbilanzierung!$C$5</xm:f>
            <xm:f>Eisbilanzierung!$C$6</xm:f>
            <x14:dxf>
              <font>
                <color rgb="FF006100"/>
              </font>
              <fill>
                <patternFill>
                  <bgColor rgb="FFC6EFCE"/>
                </patternFill>
              </fill>
            </x14:dxf>
          </x14:cfRule>
          <x14:cfRule type="cellIs" priority="50" operator="between" id="{893EFD13-E8A2-450C-ACA6-3C2C25A9FACA}">
            <xm:f>Eisbilanzierung!$C$5*Eisbilanzierung!$F$5</xm:f>
            <xm:f>Eisbilanzierung!$C$6*Eisbilanzierung!$F$6</xm:f>
            <x14:dxf>
              <fill>
                <patternFill>
                  <bgColor rgb="FFFFFF99"/>
                </patternFill>
              </fill>
            </x14:dxf>
          </x14:cfRule>
          <xm:sqref>G638</xm:sqref>
        </x14:conditionalFormatting>
        <x14:conditionalFormatting xmlns:xm="http://schemas.microsoft.com/office/excel/2006/main">
          <x14:cfRule type="cellIs" priority="47" operator="between" id="{F2467B8E-86BB-41E2-930F-8FFAC91BF6D8}">
            <xm:f>Eisbilanzierung!$D$5</xm:f>
            <xm:f>Eisbilanzierung!$D$6</xm:f>
            <x14:dxf>
              <font>
                <color rgb="FF006100"/>
              </font>
              <fill>
                <patternFill>
                  <bgColor rgb="FFC6EFCE"/>
                </patternFill>
              </fill>
            </x14:dxf>
          </x14:cfRule>
          <x14:cfRule type="cellIs" priority="48" operator="between" id="{07FC8F4C-5F36-4CD7-A1C4-4AC76D41F5EB}">
            <xm:f>Eisbilanzierung!$D$5*Eisbilanzierung!$F$5</xm:f>
            <xm:f>Eisbilanzierung!$D$6*Eisbilanzierung!$F$6</xm:f>
            <x14:dxf>
              <fill>
                <patternFill>
                  <bgColor rgb="FFFFFF99"/>
                </patternFill>
              </fill>
            </x14:dxf>
          </x14:cfRule>
          <xm:sqref>H638</xm:sqref>
        </x14:conditionalFormatting>
        <x14:conditionalFormatting xmlns:xm="http://schemas.microsoft.com/office/excel/2006/main">
          <x14:cfRule type="cellIs" priority="45" operator="between" id="{FFFE7EF3-6AAE-42D0-B980-FDE9BD927B71}">
            <xm:f>Eisbilanzierung!$E$5</xm:f>
            <xm:f>Eisbilanzierung!$E$6</xm:f>
            <x14:dxf>
              <font>
                <color rgb="FF006100"/>
              </font>
              <fill>
                <patternFill>
                  <bgColor rgb="FFC6EFCE"/>
                </patternFill>
              </fill>
            </x14:dxf>
          </x14:cfRule>
          <x14:cfRule type="cellIs" priority="46" operator="between" id="{1113EADA-CC67-4EF5-8716-5EF07F18B021}">
            <xm:f>Eisbilanzierung!$E$5*Eisbilanzierung!$F$5</xm:f>
            <xm:f>Eisbilanzierung!$E$6*Eisbilanzierung!$F$6</xm:f>
            <x14:dxf>
              <fill>
                <patternFill>
                  <bgColor rgb="FFFFFF99"/>
                </patternFill>
              </fill>
            </x14:dxf>
          </x14:cfRule>
          <xm:sqref>I638</xm:sqref>
        </x14:conditionalFormatting>
        <x14:conditionalFormatting xmlns:xm="http://schemas.microsoft.com/office/excel/2006/main">
          <x14:cfRule type="cellIs" priority="43" operator="between" id="{67A1068E-C328-4779-A32F-9F323625290E}">
            <xm:f>Eisbilanzierung!$B$5</xm:f>
            <xm:f>Eisbilanzierung!$B$6</xm:f>
            <x14:dxf>
              <font>
                <color rgb="FF006100"/>
              </font>
              <fill>
                <patternFill>
                  <bgColor rgb="FFC6EFCE"/>
                </patternFill>
              </fill>
            </x14:dxf>
          </x14:cfRule>
          <x14:cfRule type="cellIs" priority="44" operator="between" id="{0D544A66-7054-40B8-B26B-3B809E4E2A9C}">
            <xm:f>Eisbilanzierung!$B$5*Eisbilanzierung!$F$5</xm:f>
            <xm:f>Eisbilanzierung!$B$6*Eisbilanzierung!$F$6</xm:f>
            <x14:dxf>
              <fill>
                <patternFill>
                  <bgColor rgb="FFFFFF99"/>
                </patternFill>
              </fill>
            </x14:dxf>
          </x14:cfRule>
          <xm:sqref>F660</xm:sqref>
        </x14:conditionalFormatting>
        <x14:conditionalFormatting xmlns:xm="http://schemas.microsoft.com/office/excel/2006/main">
          <x14:cfRule type="cellIs" priority="41" operator="between" id="{F03B7328-DA63-4AA8-BF79-54460213F549}">
            <xm:f>Eisbilanzierung!$C$5</xm:f>
            <xm:f>Eisbilanzierung!$C$6</xm:f>
            <x14:dxf>
              <font>
                <color rgb="FF006100"/>
              </font>
              <fill>
                <patternFill>
                  <bgColor rgb="FFC6EFCE"/>
                </patternFill>
              </fill>
            </x14:dxf>
          </x14:cfRule>
          <x14:cfRule type="cellIs" priority="42" operator="between" id="{26445925-2759-4AA8-9C30-4275AEC3F540}">
            <xm:f>Eisbilanzierung!$C$5*Eisbilanzierung!$F$5</xm:f>
            <xm:f>Eisbilanzierung!$C$6*Eisbilanzierung!$F$6</xm:f>
            <x14:dxf>
              <fill>
                <patternFill>
                  <bgColor rgb="FFFFFF99"/>
                </patternFill>
              </fill>
            </x14:dxf>
          </x14:cfRule>
          <xm:sqref>G660</xm:sqref>
        </x14:conditionalFormatting>
        <x14:conditionalFormatting xmlns:xm="http://schemas.microsoft.com/office/excel/2006/main">
          <x14:cfRule type="cellIs" priority="39" operator="between" id="{6C47407D-A830-4AEB-84B6-448CCECFFFAD}">
            <xm:f>Eisbilanzierung!$D$5</xm:f>
            <xm:f>Eisbilanzierung!$D$6</xm:f>
            <x14:dxf>
              <font>
                <color rgb="FF006100"/>
              </font>
              <fill>
                <patternFill>
                  <bgColor rgb="FFC6EFCE"/>
                </patternFill>
              </fill>
            </x14:dxf>
          </x14:cfRule>
          <x14:cfRule type="cellIs" priority="40" operator="between" id="{52D0FDFA-9E05-4026-A585-61D5FEF05F79}">
            <xm:f>Eisbilanzierung!$D$5*Eisbilanzierung!$F$5</xm:f>
            <xm:f>Eisbilanzierung!$D$6*Eisbilanzierung!$F$6</xm:f>
            <x14:dxf>
              <fill>
                <patternFill>
                  <bgColor rgb="FFFFFF99"/>
                </patternFill>
              </fill>
            </x14:dxf>
          </x14:cfRule>
          <xm:sqref>H660</xm:sqref>
        </x14:conditionalFormatting>
        <x14:conditionalFormatting xmlns:xm="http://schemas.microsoft.com/office/excel/2006/main">
          <x14:cfRule type="cellIs" priority="37" operator="between" id="{977BB160-7587-4BA6-8F68-FC5424D2C5B2}">
            <xm:f>Eisbilanzierung!$E$5</xm:f>
            <xm:f>Eisbilanzierung!$E$6</xm:f>
            <x14:dxf>
              <font>
                <color rgb="FF006100"/>
              </font>
              <fill>
                <patternFill>
                  <bgColor rgb="FFC6EFCE"/>
                </patternFill>
              </fill>
            </x14:dxf>
          </x14:cfRule>
          <x14:cfRule type="cellIs" priority="38" operator="between" id="{D2E5A93B-1B36-491F-B08C-668474F344A6}">
            <xm:f>Eisbilanzierung!$E$5*Eisbilanzierung!$F$5</xm:f>
            <xm:f>Eisbilanzierung!$E$6*Eisbilanzierung!$F$6</xm:f>
            <x14:dxf>
              <fill>
                <patternFill>
                  <bgColor rgb="FFFFFF99"/>
                </patternFill>
              </fill>
            </x14:dxf>
          </x14:cfRule>
          <xm:sqref>I660</xm:sqref>
        </x14:conditionalFormatting>
        <x14:conditionalFormatting xmlns:xm="http://schemas.microsoft.com/office/excel/2006/main">
          <x14:cfRule type="cellIs" priority="21" operator="between" id="{97E146DF-284E-4898-883A-F28DCDDE4C2C}">
            <xm:f>Eisbilanzierung!$E$5</xm:f>
            <xm:f>Eisbilanzierung!$E$6</xm:f>
            <x14:dxf>
              <font>
                <color rgb="FF006100"/>
              </font>
              <fill>
                <patternFill>
                  <bgColor rgb="FFC6EFCE"/>
                </patternFill>
              </fill>
            </x14:dxf>
          </x14:cfRule>
          <x14:cfRule type="cellIs" priority="22" operator="between" id="{EA6FECAD-BF35-4D98-80E9-31E71F111FA3}">
            <xm:f>Eisbilanzierung!$E$5*Eisbilanzierung!$F$5</xm:f>
            <xm:f>Eisbilanzierung!$E$6*Eisbilanzierung!$F$6</xm:f>
            <x14:dxf>
              <fill>
                <patternFill>
                  <bgColor rgb="FFFFFF99"/>
                </patternFill>
              </fill>
            </x14:dxf>
          </x14:cfRule>
          <xm:sqref>I588</xm:sqref>
        </x14:conditionalFormatting>
        <x14:conditionalFormatting xmlns:xm="http://schemas.microsoft.com/office/excel/2006/main">
          <x14:cfRule type="cellIs" priority="27" operator="between" id="{CFA4A54D-EDBB-44CF-B5B7-4D35B6781E28}">
            <xm:f>Eisbilanzierung!$B$5</xm:f>
            <xm:f>Eisbilanzierung!$B$6</xm:f>
            <x14:dxf>
              <font>
                <color rgb="FF006100"/>
              </font>
              <fill>
                <patternFill>
                  <bgColor rgb="FFC6EFCE"/>
                </patternFill>
              </fill>
            </x14:dxf>
          </x14:cfRule>
          <x14:cfRule type="cellIs" priority="28" operator="between" id="{E654067A-1ED0-44FA-A6BD-280B6AD8B385}">
            <xm:f>Eisbilanzierung!$B$5*Eisbilanzierung!$F$5</xm:f>
            <xm:f>Eisbilanzierung!$B$6*Eisbilanzierung!$F$6</xm:f>
            <x14:dxf>
              <fill>
                <patternFill>
                  <bgColor rgb="FFFFFF99"/>
                </patternFill>
              </fill>
            </x14:dxf>
          </x14:cfRule>
          <xm:sqref>F588</xm:sqref>
        </x14:conditionalFormatting>
        <x14:conditionalFormatting xmlns:xm="http://schemas.microsoft.com/office/excel/2006/main">
          <x14:cfRule type="cellIs" priority="25" operator="between" id="{29AB45DE-1EC0-449D-87D4-5A185ABB187D}">
            <xm:f>Eisbilanzierung!$C$5</xm:f>
            <xm:f>Eisbilanzierung!$C$6</xm:f>
            <x14:dxf>
              <font>
                <color rgb="FF006100"/>
              </font>
              <fill>
                <patternFill>
                  <bgColor rgb="FFC6EFCE"/>
                </patternFill>
              </fill>
            </x14:dxf>
          </x14:cfRule>
          <x14:cfRule type="cellIs" priority="26" operator="between" id="{3D51874D-B4B5-476B-A330-6F43103D556A}">
            <xm:f>Eisbilanzierung!$C$5*Eisbilanzierung!$F$5</xm:f>
            <xm:f>Eisbilanzierung!$C$6*Eisbilanzierung!$F$6</xm:f>
            <x14:dxf>
              <fill>
                <patternFill>
                  <bgColor rgb="FFFFFF99"/>
                </patternFill>
              </fill>
            </x14:dxf>
          </x14:cfRule>
          <xm:sqref>G588</xm:sqref>
        </x14:conditionalFormatting>
        <x14:conditionalFormatting xmlns:xm="http://schemas.microsoft.com/office/excel/2006/main">
          <x14:cfRule type="cellIs" priority="23" operator="between" id="{F5A77B92-30F2-4539-925D-4E87BC7BDD51}">
            <xm:f>Eisbilanzierung!$D$5</xm:f>
            <xm:f>Eisbilanzierung!$D$6</xm:f>
            <x14:dxf>
              <font>
                <color rgb="FF006100"/>
              </font>
              <fill>
                <patternFill>
                  <bgColor rgb="FFC6EFCE"/>
                </patternFill>
              </fill>
            </x14:dxf>
          </x14:cfRule>
          <x14:cfRule type="cellIs" priority="24" operator="between" id="{AD5B1DC0-C626-4F29-96D3-0DE7D8A7591A}">
            <xm:f>Eisbilanzierung!$D$5*Eisbilanzierung!$F$5</xm:f>
            <xm:f>Eisbilanzierung!$D$6*Eisbilanzierung!$F$6</xm:f>
            <x14:dxf>
              <fill>
                <patternFill>
                  <bgColor rgb="FFFFFF99"/>
                </patternFill>
              </fill>
            </x14:dxf>
          </x14:cfRule>
          <xm:sqref>H588</xm:sqref>
        </x14:conditionalFormatting>
        <x14:conditionalFormatting xmlns:xm="http://schemas.microsoft.com/office/excel/2006/main">
          <x14:cfRule type="cellIs" priority="17" operator="between" id="{DEC0F366-7942-4C23-80FD-5F123E07AF66}">
            <xm:f>Eisbilanzierung!$E$7</xm:f>
            <xm:f>Eisbilanzierung!$E$8</xm:f>
            <x14:dxf>
              <font>
                <color rgb="FF006100"/>
              </font>
              <fill>
                <patternFill>
                  <bgColor rgb="FFC6EFCE"/>
                </patternFill>
              </fill>
            </x14:dxf>
          </x14:cfRule>
          <xm:sqref>I574</xm:sqref>
        </x14:conditionalFormatting>
        <x14:conditionalFormatting xmlns:xm="http://schemas.microsoft.com/office/excel/2006/main">
          <x14:cfRule type="cellIs" priority="20" operator="between" id="{E7DE5FDB-D784-48B1-B918-BE1CFB1F7F4D}">
            <xm:f>Eisbilanzierung!$B$7</xm:f>
            <xm:f>Eisbilanzierung!$B$8</xm:f>
            <x14:dxf>
              <font>
                <color rgb="FF006100"/>
              </font>
              <fill>
                <patternFill>
                  <bgColor rgb="FFC6EFCE"/>
                </patternFill>
              </fill>
            </x14:dxf>
          </x14:cfRule>
          <xm:sqref>F574</xm:sqref>
        </x14:conditionalFormatting>
        <x14:conditionalFormatting xmlns:xm="http://schemas.microsoft.com/office/excel/2006/main">
          <x14:cfRule type="cellIs" priority="19" operator="between" id="{98D93380-8FD2-4FD9-8862-C4B73C1B0A2D}">
            <xm:f>Eisbilanzierung!$C$7</xm:f>
            <xm:f>Eisbilanzierung!$C$8</xm:f>
            <x14:dxf>
              <font>
                <color rgb="FF006100"/>
              </font>
              <fill>
                <patternFill>
                  <bgColor rgb="FFC6EFCE"/>
                </patternFill>
              </fill>
            </x14:dxf>
          </x14:cfRule>
          <xm:sqref>G574</xm:sqref>
        </x14:conditionalFormatting>
        <x14:conditionalFormatting xmlns:xm="http://schemas.microsoft.com/office/excel/2006/main">
          <x14:cfRule type="cellIs" priority="18" operator="between" id="{C565D378-5ED0-49F6-A309-C8CA70D6E015}">
            <xm:f>Eisbilanzierung!$D$7</xm:f>
            <xm:f>Eisbilanzierung!$D$8</xm:f>
            <x14:dxf>
              <font>
                <color rgb="FF006100"/>
              </font>
              <fill>
                <patternFill>
                  <bgColor rgb="FFC6EFCE"/>
                </patternFill>
              </fill>
            </x14:dxf>
          </x14:cfRule>
          <xm:sqref>H574</xm:sqref>
        </x14:conditionalFormatting>
        <x14:conditionalFormatting xmlns:xm="http://schemas.microsoft.com/office/excel/2006/main">
          <x14:cfRule type="cellIs" priority="15" operator="between" id="{B8F3AF48-D119-4BDE-B4F2-19C968BC7867}">
            <xm:f>Eisbilanzierung!$B$5</xm:f>
            <xm:f>Eisbilanzierung!$B$6</xm:f>
            <x14:dxf>
              <font>
                <color rgb="FF006100"/>
              </font>
              <fill>
                <patternFill>
                  <bgColor rgb="FFC6EFCE"/>
                </patternFill>
              </fill>
            </x14:dxf>
          </x14:cfRule>
          <x14:cfRule type="cellIs" priority="16" operator="between" id="{DB594AD0-F6D0-4733-9033-574DD314F3A3}">
            <xm:f>Eisbilanzierung!$B$5*Eisbilanzierung!$F$5</xm:f>
            <xm:f>Eisbilanzierung!$B$6*Eisbilanzierung!$F$6</xm:f>
            <x14:dxf>
              <fill>
                <patternFill>
                  <bgColor rgb="FFFFFF99"/>
                </patternFill>
              </fill>
            </x14:dxf>
          </x14:cfRule>
          <xm:sqref>F216</xm:sqref>
        </x14:conditionalFormatting>
        <x14:conditionalFormatting xmlns:xm="http://schemas.microsoft.com/office/excel/2006/main">
          <x14:cfRule type="cellIs" priority="13" operator="between" id="{B3CF4E64-5BB6-4935-9270-28E83EEB2695}">
            <xm:f>Eisbilanzierung!$C$5</xm:f>
            <xm:f>Eisbilanzierung!$C$6</xm:f>
            <x14:dxf>
              <font>
                <color rgb="FF006100"/>
              </font>
              <fill>
                <patternFill>
                  <bgColor rgb="FFC6EFCE"/>
                </patternFill>
              </fill>
            </x14:dxf>
          </x14:cfRule>
          <x14:cfRule type="cellIs" priority="14" operator="between" id="{80D5C650-BB4C-4942-ACEF-2D8BD189B3B9}">
            <xm:f>Eisbilanzierung!$C$5*Eisbilanzierung!$F$5</xm:f>
            <xm:f>Eisbilanzierung!$C$6*Eisbilanzierung!$F$6</xm:f>
            <x14:dxf>
              <fill>
                <patternFill>
                  <bgColor rgb="FFFFFF99"/>
                </patternFill>
              </fill>
            </x14:dxf>
          </x14:cfRule>
          <xm:sqref>G216</xm:sqref>
        </x14:conditionalFormatting>
        <x14:conditionalFormatting xmlns:xm="http://schemas.microsoft.com/office/excel/2006/main">
          <x14:cfRule type="cellIs" priority="11" operator="between" id="{9B70FBDF-5D0F-4A39-8447-82AD1CCA21CF}">
            <xm:f>Eisbilanzierung!$D$5</xm:f>
            <xm:f>Eisbilanzierung!$D$6</xm:f>
            <x14:dxf>
              <font>
                <color rgb="FF006100"/>
              </font>
              <fill>
                <patternFill>
                  <bgColor rgb="FFC6EFCE"/>
                </patternFill>
              </fill>
            </x14:dxf>
          </x14:cfRule>
          <x14:cfRule type="cellIs" priority="12" operator="between" id="{8F0E3085-9637-4E89-A6EA-E8C9D26FEA32}">
            <xm:f>Eisbilanzierung!$D$5*Eisbilanzierung!$F$5</xm:f>
            <xm:f>Eisbilanzierung!$D$6*Eisbilanzierung!$F$6</xm:f>
            <x14:dxf>
              <fill>
                <patternFill>
                  <bgColor rgb="FFFFFF99"/>
                </patternFill>
              </fill>
            </x14:dxf>
          </x14:cfRule>
          <xm:sqref>H216</xm:sqref>
        </x14:conditionalFormatting>
        <x14:conditionalFormatting xmlns:xm="http://schemas.microsoft.com/office/excel/2006/main">
          <x14:cfRule type="cellIs" priority="9" operator="between" id="{5834C46E-CBAF-4C52-B978-9BDE643025AB}">
            <xm:f>Eisbilanzierung!$E$5</xm:f>
            <xm:f>Eisbilanzierung!$E$6</xm:f>
            <x14:dxf>
              <font>
                <color rgb="FF006100"/>
              </font>
              <fill>
                <patternFill>
                  <bgColor rgb="FFC6EFCE"/>
                </patternFill>
              </fill>
            </x14:dxf>
          </x14:cfRule>
          <x14:cfRule type="cellIs" priority="10" operator="between" id="{30C0A284-9205-481F-A13D-47824320F30B}">
            <xm:f>Eisbilanzierung!$E$5*Eisbilanzierung!$F$5</xm:f>
            <xm:f>Eisbilanzierung!$E$6*Eisbilanzierung!$F$6</xm:f>
            <x14:dxf>
              <fill>
                <patternFill>
                  <bgColor rgb="FFFFFF99"/>
                </patternFill>
              </fill>
            </x14:dxf>
          </x14:cfRule>
          <xm:sqref>I216</xm:sqref>
        </x14:conditionalFormatting>
        <x14:conditionalFormatting xmlns:xm="http://schemas.microsoft.com/office/excel/2006/main">
          <x14:cfRule type="cellIs" priority="7" operator="between" id="{E381D93A-8CED-4BCC-BE2C-16E96E50B2F4}">
            <xm:f>Eisbilanzierung!$B$5</xm:f>
            <xm:f>Eisbilanzierung!$B$6</xm:f>
            <x14:dxf>
              <font>
                <color rgb="FF006100"/>
              </font>
              <fill>
                <patternFill>
                  <bgColor rgb="FFC6EFCE"/>
                </patternFill>
              </fill>
            </x14:dxf>
          </x14:cfRule>
          <x14:cfRule type="cellIs" priority="8" operator="between" id="{A64A53D7-B31F-4DCD-88CA-BF556107EB98}">
            <xm:f>Eisbilanzierung!$B$5*Eisbilanzierung!$F$5</xm:f>
            <xm:f>Eisbilanzierung!$B$6*Eisbilanzierung!$F$6</xm:f>
            <x14:dxf>
              <fill>
                <patternFill>
                  <bgColor rgb="FFFFFF99"/>
                </patternFill>
              </fill>
            </x14:dxf>
          </x14:cfRule>
          <xm:sqref>F679</xm:sqref>
        </x14:conditionalFormatting>
        <x14:conditionalFormatting xmlns:xm="http://schemas.microsoft.com/office/excel/2006/main">
          <x14:cfRule type="cellIs" priority="5" operator="between" id="{8B2D0057-5054-47D2-B40B-347A28A8D36C}">
            <xm:f>Eisbilanzierung!$C$5</xm:f>
            <xm:f>Eisbilanzierung!$C$6</xm:f>
            <x14:dxf>
              <font>
                <color rgb="FF006100"/>
              </font>
              <fill>
                <patternFill>
                  <bgColor rgb="FFC6EFCE"/>
                </patternFill>
              </fill>
            </x14:dxf>
          </x14:cfRule>
          <x14:cfRule type="cellIs" priority="6" operator="between" id="{9F035596-12E5-42F9-A9BD-11231FB47E29}">
            <xm:f>Eisbilanzierung!$C$5*Eisbilanzierung!$F$5</xm:f>
            <xm:f>Eisbilanzierung!$C$6*Eisbilanzierung!$F$6</xm:f>
            <x14:dxf>
              <fill>
                <patternFill>
                  <bgColor rgb="FFFFFF99"/>
                </patternFill>
              </fill>
            </x14:dxf>
          </x14:cfRule>
          <xm:sqref>G679</xm:sqref>
        </x14:conditionalFormatting>
        <x14:conditionalFormatting xmlns:xm="http://schemas.microsoft.com/office/excel/2006/main">
          <x14:cfRule type="cellIs" priority="3" operator="between" id="{2E5F19CD-3C2F-41C9-B5D3-E592C4A21953}">
            <xm:f>Eisbilanzierung!$D$5</xm:f>
            <xm:f>Eisbilanzierung!$D$6</xm:f>
            <x14:dxf>
              <font>
                <color rgb="FF006100"/>
              </font>
              <fill>
                <patternFill>
                  <bgColor rgb="FFC6EFCE"/>
                </patternFill>
              </fill>
            </x14:dxf>
          </x14:cfRule>
          <x14:cfRule type="cellIs" priority="4" operator="between" id="{A4881AD6-B87A-4BBD-AF69-2C2DD8D367EE}">
            <xm:f>Eisbilanzierung!$D$5*Eisbilanzierung!$F$5</xm:f>
            <xm:f>Eisbilanzierung!$D$6*Eisbilanzierung!$F$6</xm:f>
            <x14:dxf>
              <fill>
                <patternFill>
                  <bgColor rgb="FFFFFF99"/>
                </patternFill>
              </fill>
            </x14:dxf>
          </x14:cfRule>
          <xm:sqref>H679</xm:sqref>
        </x14:conditionalFormatting>
        <x14:conditionalFormatting xmlns:xm="http://schemas.microsoft.com/office/excel/2006/main">
          <x14:cfRule type="cellIs" priority="1" operator="between" id="{5BC5DD3E-6CD9-4FE8-B6BB-B958D3F884EB}">
            <xm:f>Eisbilanzierung!$E$5</xm:f>
            <xm:f>Eisbilanzierung!$E$6</xm:f>
            <x14:dxf>
              <font>
                <color rgb="FF006100"/>
              </font>
              <fill>
                <patternFill>
                  <bgColor rgb="FFC6EFCE"/>
                </patternFill>
              </fill>
            </x14:dxf>
          </x14:cfRule>
          <x14:cfRule type="cellIs" priority="2" operator="between" id="{3094D983-09E7-48DF-9187-86605C7B4376}">
            <xm:f>Eisbilanzierung!$E$5*Eisbilanzierung!$F$5</xm:f>
            <xm:f>Eisbilanzierung!$E$6*Eisbilanzierung!$F$6</xm:f>
            <x14:dxf>
              <fill>
                <patternFill>
                  <bgColor rgb="FFFFFF99"/>
                </patternFill>
              </fill>
            </x14:dxf>
          </x14:cfRule>
          <xm:sqref>I679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123"/>
  <sheetViews>
    <sheetView topLeftCell="A100" workbookViewId="0">
      <selection activeCell="K122" sqref="K122"/>
    </sheetView>
  </sheetViews>
  <sheetFormatPr baseColWidth="10" defaultRowHeight="14.4" x14ac:dyDescent="0.3"/>
  <cols>
    <col min="1" max="1" width="5" style="51" customWidth="1"/>
    <col min="2" max="2" width="4.21875" style="55" customWidth="1"/>
    <col min="3" max="3" width="20.6640625" style="51" customWidth="1"/>
    <col min="4" max="4" width="11.5546875" style="55"/>
    <col min="5" max="5" width="5.21875" style="55" customWidth="1"/>
    <col min="6" max="6" width="11.5546875" style="61"/>
    <col min="7" max="7" width="8.33203125" style="51" customWidth="1"/>
    <col min="8" max="8" width="21.6640625" style="51" customWidth="1"/>
    <col min="9" max="9" width="10.5546875" style="51" customWidth="1"/>
    <col min="10" max="10" width="9" style="51" customWidth="1"/>
    <col min="11" max="11" width="28.33203125" style="59" customWidth="1"/>
    <col min="12" max="17" width="11.5546875" style="51"/>
    <col min="18" max="18" width="4.21875" style="51" customWidth="1"/>
    <col min="19" max="19" width="24.109375" style="51" customWidth="1"/>
    <col min="20" max="20" width="10.77734375" style="51" customWidth="1"/>
    <col min="21" max="21" width="5" style="51" customWidth="1"/>
    <col min="22" max="16384" width="11.5546875" style="51"/>
  </cols>
  <sheetData>
    <row r="1" spans="1:18" ht="28.8" x14ac:dyDescent="0.3">
      <c r="A1" s="32" t="s">
        <v>48</v>
      </c>
      <c r="H1" s="37" t="s">
        <v>209</v>
      </c>
      <c r="I1" s="98" t="s">
        <v>205</v>
      </c>
      <c r="J1" s="37"/>
      <c r="K1" s="99" t="s">
        <v>206</v>
      </c>
      <c r="L1" s="37" t="s">
        <v>207</v>
      </c>
      <c r="M1" s="37"/>
    </row>
    <row r="2" spans="1:18" x14ac:dyDescent="0.3">
      <c r="A2" s="51" t="s">
        <v>208</v>
      </c>
      <c r="B2" s="48"/>
      <c r="D2" s="62">
        <v>43646</v>
      </c>
    </row>
    <row r="3" spans="1:18" s="64" customFormat="1" ht="18" x14ac:dyDescent="0.3">
      <c r="A3" s="63" t="s">
        <v>149</v>
      </c>
      <c r="D3" s="65"/>
      <c r="E3" s="65"/>
      <c r="F3" s="65"/>
      <c r="K3" s="104"/>
    </row>
    <row r="5" spans="1:18" ht="12.6" customHeight="1" x14ac:dyDescent="0.3">
      <c r="B5" s="37" t="s">
        <v>158</v>
      </c>
      <c r="D5" s="60" t="s">
        <v>161</v>
      </c>
      <c r="E5" s="51"/>
    </row>
    <row r="6" spans="1:18" ht="12.6" customHeight="1" x14ac:dyDescent="0.3">
      <c r="B6" s="51"/>
      <c r="D6" s="60"/>
      <c r="E6" s="51"/>
    </row>
    <row r="7" spans="1:18" ht="36.6" thickBot="1" x14ac:dyDescent="0.35">
      <c r="B7" s="77" t="s">
        <v>299</v>
      </c>
      <c r="F7" s="67" t="s">
        <v>79</v>
      </c>
      <c r="K7" s="85" t="s">
        <v>139</v>
      </c>
      <c r="L7" s="67" t="s">
        <v>264</v>
      </c>
      <c r="M7" s="67">
        <v>1</v>
      </c>
    </row>
    <row r="8" spans="1:18" x14ac:dyDescent="0.3">
      <c r="B8" s="68" t="s">
        <v>9</v>
      </c>
      <c r="C8" s="44" t="s">
        <v>10</v>
      </c>
      <c r="D8" s="68" t="s">
        <v>11</v>
      </c>
      <c r="E8" s="68" t="s">
        <v>1</v>
      </c>
      <c r="F8" s="69" t="s">
        <v>81</v>
      </c>
      <c r="G8" s="70" t="s">
        <v>82</v>
      </c>
      <c r="H8" s="69" t="s">
        <v>83</v>
      </c>
      <c r="I8" s="70" t="s">
        <v>84</v>
      </c>
      <c r="J8" s="70" t="s">
        <v>80</v>
      </c>
      <c r="K8" s="86" t="s">
        <v>87</v>
      </c>
      <c r="L8" s="68" t="s">
        <v>11</v>
      </c>
      <c r="M8" s="68" t="s">
        <v>1</v>
      </c>
      <c r="N8" s="114" t="s">
        <v>163</v>
      </c>
      <c r="O8" s="115"/>
      <c r="P8" s="115"/>
      <c r="Q8" s="115"/>
      <c r="R8" s="116"/>
    </row>
    <row r="9" spans="1:18" x14ac:dyDescent="0.3">
      <c r="B9" s="55">
        <v>1</v>
      </c>
      <c r="C9" s="51" t="s">
        <v>145</v>
      </c>
      <c r="D9" s="55">
        <v>500</v>
      </c>
      <c r="E9" s="55" t="s">
        <v>1</v>
      </c>
      <c r="F9" s="61">
        <f>$D9*VLOOKUP($C9,Eisbilanzierung!$A:$F,2,FALSE)</f>
        <v>430</v>
      </c>
      <c r="G9" s="61">
        <f>$D9*VLOOKUP($C9,Eisbilanzierung!$A:$F,3,FALSE)</f>
        <v>46</v>
      </c>
      <c r="H9" s="61">
        <f>$D9*VLOOKUP($C9,Eisbilanzierung!$A:$F,4,FALSE)</f>
        <v>1</v>
      </c>
      <c r="I9" s="61">
        <f>$D9*VLOOKUP($C9,Eisbilanzierung!$A:$F,5,FALSE)</f>
        <v>70</v>
      </c>
      <c r="J9" s="61">
        <f>$D9*VLOOKUP($C9,Eisbilanzierung!$A:$F,6,FALSE)/100</f>
        <v>235</v>
      </c>
      <c r="K9" s="59" t="s">
        <v>154</v>
      </c>
      <c r="L9" s="71">
        <f>$M7*D9</f>
        <v>500</v>
      </c>
      <c r="M9" s="71" t="str">
        <f>E9</f>
        <v>g</v>
      </c>
      <c r="N9" s="117"/>
      <c r="O9" s="118"/>
      <c r="P9" s="118"/>
      <c r="Q9" s="118"/>
      <c r="R9" s="119"/>
    </row>
    <row r="10" spans="1:18" x14ac:dyDescent="0.3">
      <c r="B10" s="55">
        <v>2</v>
      </c>
      <c r="C10" s="51" t="s">
        <v>27</v>
      </c>
      <c r="D10" s="55">
        <v>170</v>
      </c>
      <c r="E10" s="55" t="s">
        <v>1</v>
      </c>
      <c r="F10" s="61">
        <f>$D10*VLOOKUP($C10,Eisbilanzierung!$A:$F,2,FALSE)</f>
        <v>170</v>
      </c>
      <c r="G10" s="61">
        <f>$D10*VLOOKUP($C10,Eisbilanzierung!$A:$F,3,FALSE)</f>
        <v>0</v>
      </c>
      <c r="H10" s="61">
        <f>$D10*VLOOKUP($C10,Eisbilanzierung!$A:$F,4,FALSE)</f>
        <v>0</v>
      </c>
      <c r="I10" s="61">
        <f>$D10*VLOOKUP($C10,Eisbilanzierung!$A:$F,5,FALSE)</f>
        <v>0</v>
      </c>
      <c r="J10" s="61">
        <f>$D10*VLOOKUP($C10,Eisbilanzierung!$A:$F,6,FALSE)/100</f>
        <v>0</v>
      </c>
      <c r="K10" s="59" t="s">
        <v>155</v>
      </c>
      <c r="L10" s="71">
        <f>$M7*D10</f>
        <v>170</v>
      </c>
      <c r="M10" s="71" t="str">
        <f t="shared" ref="M10:M16" si="0">E10</f>
        <v>g</v>
      </c>
      <c r="N10" s="117"/>
      <c r="O10" s="118"/>
      <c r="P10" s="118"/>
      <c r="Q10" s="118"/>
      <c r="R10" s="119"/>
    </row>
    <row r="11" spans="1:18" x14ac:dyDescent="0.3">
      <c r="B11" s="55">
        <v>3</v>
      </c>
      <c r="C11" s="51" t="s">
        <v>70</v>
      </c>
      <c r="D11" s="71">
        <v>150</v>
      </c>
      <c r="E11" s="55" t="s">
        <v>1</v>
      </c>
      <c r="F11" s="61">
        <f>$D11*VLOOKUP($C11,Eisbilanzierung!$A:$F,2,FALSE)</f>
        <v>0</v>
      </c>
      <c r="G11" s="61">
        <f>$D11*VLOOKUP($C11,Eisbilanzierung!$A:$F,3,FALSE)</f>
        <v>150</v>
      </c>
      <c r="H11" s="61">
        <f>$D11*VLOOKUP($C11,Eisbilanzierung!$A:$F,4,FALSE)</f>
        <v>0</v>
      </c>
      <c r="I11" s="61">
        <f>$D11*VLOOKUP($C11,Eisbilanzierung!$A:$F,5,FALSE)</f>
        <v>150</v>
      </c>
      <c r="J11" s="61">
        <f>$D11*VLOOKUP($C11,Eisbilanzierung!$A:$F,6,FALSE)/100</f>
        <v>607.5</v>
      </c>
      <c r="K11" s="59" t="s">
        <v>156</v>
      </c>
      <c r="L11" s="71">
        <f>$M7*D11</f>
        <v>150</v>
      </c>
      <c r="M11" s="71" t="str">
        <f t="shared" si="0"/>
        <v>g</v>
      </c>
      <c r="N11" s="117"/>
      <c r="O11" s="118"/>
      <c r="P11" s="118"/>
      <c r="Q11" s="118"/>
      <c r="R11" s="119"/>
    </row>
    <row r="12" spans="1:18" x14ac:dyDescent="0.3">
      <c r="B12" s="55">
        <v>4</v>
      </c>
      <c r="C12" s="51" t="s">
        <v>4</v>
      </c>
      <c r="D12" s="71">
        <v>39.299999999999997</v>
      </c>
      <c r="E12" s="55" t="s">
        <v>1</v>
      </c>
      <c r="F12" s="61">
        <f>$D12*VLOOKUP($C12,Eisbilanzierung!$A:$F,2,FALSE)</f>
        <v>0</v>
      </c>
      <c r="G12" s="61">
        <f>$D12*VLOOKUP($C12,Eisbilanzierung!$A:$F,3,FALSE)</f>
        <v>37.334999999999994</v>
      </c>
      <c r="H12" s="61">
        <f>$D12*VLOOKUP($C12,Eisbilanzierung!$A:$F,4,FALSE)</f>
        <v>0</v>
      </c>
      <c r="I12" s="61">
        <f>$D12*VLOOKUP($C12,Eisbilanzierung!$A:$F,5,FALSE)</f>
        <v>39.299999999999997</v>
      </c>
      <c r="J12" s="61">
        <f>$D12*VLOOKUP($C12,Eisbilanzierung!$A:$F,6,FALSE)/100</f>
        <v>151.69799999999998</v>
      </c>
      <c r="L12" s="71">
        <f>$M7*D12</f>
        <v>39.299999999999997</v>
      </c>
      <c r="M12" s="71" t="str">
        <f t="shared" si="0"/>
        <v>g</v>
      </c>
      <c r="N12" s="117"/>
      <c r="O12" s="118"/>
      <c r="P12" s="118"/>
      <c r="Q12" s="118"/>
      <c r="R12" s="119"/>
    </row>
    <row r="13" spans="1:18" x14ac:dyDescent="0.3">
      <c r="B13" s="55">
        <v>5</v>
      </c>
      <c r="C13" s="51" t="s">
        <v>0</v>
      </c>
      <c r="D13" s="71">
        <v>30.7</v>
      </c>
      <c r="E13" s="55" t="s">
        <v>1</v>
      </c>
      <c r="F13" s="61">
        <f>$D13*VLOOKUP($C13,Eisbilanzierung!$A:$F,2,FALSE)</f>
        <v>0</v>
      </c>
      <c r="G13" s="61">
        <f>$D13*VLOOKUP($C13,Eisbilanzierung!$A:$F,3,FALSE)</f>
        <v>0</v>
      </c>
      <c r="H13" s="61">
        <f>$D13*VLOOKUP($C13,Eisbilanzierung!$A:$F,4,FALSE)</f>
        <v>0</v>
      </c>
      <c r="I13" s="61">
        <f>$D13*VLOOKUP($C13,Eisbilanzierung!$A:$F,5,FALSE)</f>
        <v>30.7</v>
      </c>
      <c r="J13" s="61">
        <f>$D13*VLOOKUP($C13,Eisbilanzierung!$A:$F,6,FALSE)/100</f>
        <v>64.47</v>
      </c>
      <c r="L13" s="71">
        <f>$M7*D13</f>
        <v>30.7</v>
      </c>
      <c r="M13" s="71" t="str">
        <f t="shared" si="0"/>
        <v>g</v>
      </c>
      <c r="N13" s="117"/>
      <c r="O13" s="118"/>
      <c r="P13" s="118"/>
      <c r="Q13" s="118"/>
      <c r="R13" s="119"/>
    </row>
    <row r="14" spans="1:18" x14ac:dyDescent="0.3">
      <c r="B14" s="55">
        <v>6</v>
      </c>
      <c r="C14" s="51" t="s">
        <v>47</v>
      </c>
      <c r="D14" s="71">
        <v>30</v>
      </c>
      <c r="E14" s="55" t="s">
        <v>1</v>
      </c>
      <c r="F14" s="61">
        <f>$D14*VLOOKUP($C14,Eisbilanzierung!$A:$F,2,FALSE)</f>
        <v>0</v>
      </c>
      <c r="G14" s="61">
        <f>$D14*VLOOKUP($C14,Eisbilanzierung!$A:$F,3,FALSE)</f>
        <v>27.450000000000003</v>
      </c>
      <c r="H14" s="61">
        <f>$D14*VLOOKUP($C14,Eisbilanzierung!$A:$F,4,FALSE)</f>
        <v>0</v>
      </c>
      <c r="I14" s="61">
        <f>$D14*VLOOKUP($C14,Eisbilanzierung!$A:$F,5,FALSE)</f>
        <v>30</v>
      </c>
      <c r="J14" s="61">
        <f>$D14*VLOOKUP($C14,Eisbilanzierung!$A:$F,6,FALSE)/100</f>
        <v>109.8</v>
      </c>
      <c r="L14" s="71">
        <f>$M7*D14</f>
        <v>30</v>
      </c>
      <c r="M14" s="71" t="str">
        <f t="shared" si="0"/>
        <v>g</v>
      </c>
      <c r="N14" s="117"/>
      <c r="O14" s="118"/>
      <c r="P14" s="118"/>
      <c r="Q14" s="118"/>
      <c r="R14" s="119"/>
    </row>
    <row r="15" spans="1:18" x14ac:dyDescent="0.3">
      <c r="B15" s="55">
        <v>7</v>
      </c>
      <c r="C15" s="51" t="s">
        <v>129</v>
      </c>
      <c r="D15" s="71"/>
      <c r="E15" s="55" t="s">
        <v>1</v>
      </c>
      <c r="F15" s="61">
        <f>$D15*VLOOKUP($C15,Eisbilanzierung!$A:$F,2,FALSE)</f>
        <v>0</v>
      </c>
      <c r="G15" s="61">
        <f>$D15*VLOOKUP($C15,Eisbilanzierung!$A:$F,3,FALSE)</f>
        <v>0</v>
      </c>
      <c r="H15" s="61">
        <f>$D15*VLOOKUP($C15,Eisbilanzierung!$A:$F,4,FALSE)</f>
        <v>0</v>
      </c>
      <c r="I15" s="61">
        <f>$D15*VLOOKUP($C15,Eisbilanzierung!$A:$F,5,FALSE)</f>
        <v>0</v>
      </c>
      <c r="J15" s="61">
        <f>$D15*VLOOKUP($C15,Eisbilanzierung!$A:$F,6,FALSE)/100</f>
        <v>0</v>
      </c>
      <c r="K15" s="59" t="s">
        <v>162</v>
      </c>
      <c r="L15" s="71">
        <f>$M7*D15</f>
        <v>0</v>
      </c>
      <c r="M15" s="71" t="str">
        <f t="shared" si="0"/>
        <v>g</v>
      </c>
      <c r="N15" s="117"/>
      <c r="O15" s="118"/>
      <c r="P15" s="118"/>
      <c r="Q15" s="118"/>
      <c r="R15" s="119"/>
    </row>
    <row r="16" spans="1:18" x14ac:dyDescent="0.3">
      <c r="B16" s="55">
        <v>8</v>
      </c>
      <c r="C16" s="51" t="s">
        <v>86</v>
      </c>
      <c r="D16" s="71"/>
      <c r="E16" s="55" t="s">
        <v>1</v>
      </c>
      <c r="F16" s="61">
        <f>$D16*VLOOKUP($C16,Eisbilanzierung!$A:$F,2,FALSE)</f>
        <v>0</v>
      </c>
      <c r="G16" s="61">
        <f>$D16*VLOOKUP($C16,Eisbilanzierung!$A:$F,3,FALSE)</f>
        <v>0</v>
      </c>
      <c r="H16" s="61">
        <f>$D16*VLOOKUP($C16,Eisbilanzierung!$A:$F,4,FALSE)</f>
        <v>0</v>
      </c>
      <c r="I16" s="61">
        <f>$D16*VLOOKUP($C16,Eisbilanzierung!$A:$F,5,FALSE)</f>
        <v>0</v>
      </c>
      <c r="J16" s="61">
        <f>$D16*VLOOKUP($C16,Eisbilanzierung!$A:$F,6,FALSE)/100</f>
        <v>0</v>
      </c>
      <c r="K16" s="59" t="s">
        <v>162</v>
      </c>
      <c r="L16" s="71">
        <f>$M7*D16</f>
        <v>0</v>
      </c>
      <c r="M16" s="71" t="str">
        <f t="shared" si="0"/>
        <v>g</v>
      </c>
      <c r="N16" s="117"/>
      <c r="O16" s="118"/>
      <c r="P16" s="118"/>
      <c r="Q16" s="118"/>
      <c r="R16" s="119"/>
    </row>
    <row r="17" spans="1:19" x14ac:dyDescent="0.3">
      <c r="B17" s="55">
        <v>9</v>
      </c>
      <c r="C17" s="51" t="s">
        <v>119</v>
      </c>
      <c r="D17" s="72">
        <v>0.04</v>
      </c>
      <c r="E17" s="55" t="s">
        <v>1</v>
      </c>
      <c r="F17" s="61">
        <f>$D17*VLOOKUP($C17,Eisbilanzierung!$A:$F,2,FALSE)</f>
        <v>4.0000000000000002E-4</v>
      </c>
      <c r="G17" s="61">
        <f>$D17*VLOOKUP($C17,Eisbilanzierung!$A:$F,3,FALSE)</f>
        <v>0</v>
      </c>
      <c r="H17" s="61">
        <f>$D17*VLOOKUP($C17,Eisbilanzierung!$A:$F,4,FALSE)</f>
        <v>0</v>
      </c>
      <c r="I17" s="61">
        <f>$D17*VLOOKUP($C17,Eisbilanzierung!$A:$F,5,FALSE)</f>
        <v>3.9600000000000003E-2</v>
      </c>
      <c r="J17" s="61">
        <f>$D17*VLOOKUP($C17,Eisbilanzierung!$A:$F,6,FALSE)/100</f>
        <v>0</v>
      </c>
      <c r="K17" s="59" t="s">
        <v>165</v>
      </c>
      <c r="L17" s="71">
        <f>$M7*D17</f>
        <v>0.04</v>
      </c>
      <c r="M17" s="71" t="str">
        <f>E15</f>
        <v>g</v>
      </c>
      <c r="N17" s="117"/>
      <c r="O17" s="118"/>
      <c r="P17" s="118"/>
      <c r="Q17" s="118"/>
      <c r="R17" s="119"/>
    </row>
    <row r="18" spans="1:19" ht="15" thickBot="1" x14ac:dyDescent="0.35">
      <c r="B18" s="68"/>
      <c r="C18" s="44" t="s">
        <v>7</v>
      </c>
      <c r="D18" s="73">
        <f>SUM(D9:D17)</f>
        <v>920.04</v>
      </c>
      <c r="E18" s="68" t="s">
        <v>1</v>
      </c>
      <c r="F18" s="74">
        <f>SUM(F9:F17)</f>
        <v>600.00040000000001</v>
      </c>
      <c r="G18" s="74">
        <f>SUM(G9:G17)</f>
        <v>260.78499999999997</v>
      </c>
      <c r="H18" s="74">
        <f>SUM(H9:H17)</f>
        <v>1</v>
      </c>
      <c r="I18" s="74">
        <f>SUM(I9:I17)</f>
        <v>320.03960000000001</v>
      </c>
      <c r="J18" s="74">
        <f>SUM(J9:J17)</f>
        <v>1168.4679999999998</v>
      </c>
      <c r="K18" s="105"/>
      <c r="L18" s="73">
        <f>SUM(L9:L17)</f>
        <v>920.04</v>
      </c>
      <c r="M18" s="68" t="s">
        <v>1</v>
      </c>
      <c r="N18" s="120"/>
      <c r="O18" s="121"/>
      <c r="P18" s="121"/>
      <c r="Q18" s="121"/>
      <c r="R18" s="122"/>
    </row>
    <row r="19" spans="1:19" x14ac:dyDescent="0.3">
      <c r="C19" s="51" t="s">
        <v>113</v>
      </c>
      <c r="F19" s="75">
        <f>F18/$D18</f>
        <v>0.65214599365244996</v>
      </c>
      <c r="G19" s="75">
        <f t="shared" ref="G19:I19" si="1">G18/$D18</f>
        <v>0.28344963262466849</v>
      </c>
      <c r="H19" s="75">
        <f t="shared" si="1"/>
        <v>1.0869092648145733E-3</v>
      </c>
      <c r="I19" s="75">
        <f t="shared" si="1"/>
        <v>0.34785400634755015</v>
      </c>
      <c r="J19" s="76">
        <f>J18/$D18*100</f>
        <v>127.00186948393547</v>
      </c>
      <c r="K19" s="59" t="s">
        <v>222</v>
      </c>
    </row>
    <row r="20" spans="1:19" x14ac:dyDescent="0.3">
      <c r="C20" s="44" t="s">
        <v>60</v>
      </c>
      <c r="F20" s="45">
        <v>0.64</v>
      </c>
      <c r="G20" s="45">
        <v>0.245</v>
      </c>
      <c r="H20" s="45">
        <v>0</v>
      </c>
      <c r="I20" s="45">
        <v>0.3</v>
      </c>
    </row>
    <row r="21" spans="1:19" x14ac:dyDescent="0.3">
      <c r="C21" s="44" t="s">
        <v>61</v>
      </c>
      <c r="F21" s="45">
        <v>0.7</v>
      </c>
      <c r="G21" s="45">
        <v>0.33</v>
      </c>
      <c r="H21" s="45">
        <v>0.01</v>
      </c>
      <c r="I21" s="45">
        <v>0.36</v>
      </c>
    </row>
    <row r="22" spans="1:19" x14ac:dyDescent="0.3">
      <c r="B22" s="51"/>
      <c r="D22" s="51"/>
      <c r="E22" s="51"/>
    </row>
    <row r="23" spans="1:19" x14ac:dyDescent="0.3">
      <c r="B23" s="51"/>
      <c r="C23" s="37" t="s">
        <v>164</v>
      </c>
    </row>
    <row r="24" spans="1:19" ht="72.599999999999994" customHeight="1" x14ac:dyDescent="0.3">
      <c r="B24" s="51"/>
      <c r="C24" s="123" t="s">
        <v>168</v>
      </c>
      <c r="D24" s="123"/>
      <c r="E24" s="123"/>
      <c r="F24" s="123"/>
      <c r="G24" s="123"/>
      <c r="H24" s="123"/>
      <c r="I24" s="123"/>
      <c r="J24" s="123"/>
      <c r="K24" s="123"/>
      <c r="L24" s="103"/>
      <c r="M24" s="103"/>
      <c r="N24" s="103"/>
      <c r="O24" s="103"/>
      <c r="P24" s="103"/>
      <c r="Q24" s="103"/>
      <c r="R24" s="103"/>
      <c r="S24" s="59"/>
    </row>
    <row r="25" spans="1:19" x14ac:dyDescent="0.3">
      <c r="B25" s="51"/>
      <c r="D25" s="51"/>
      <c r="E25" s="51"/>
    </row>
    <row r="26" spans="1:19" s="64" customFormat="1" ht="18" x14ac:dyDescent="0.3">
      <c r="A26" s="63" t="s">
        <v>150</v>
      </c>
      <c r="D26" s="65"/>
      <c r="E26" s="65"/>
      <c r="F26" s="65"/>
      <c r="K26" s="104"/>
    </row>
    <row r="27" spans="1:19" x14ac:dyDescent="0.3">
      <c r="B27" s="51"/>
      <c r="D27" s="51"/>
      <c r="E27" s="51"/>
    </row>
    <row r="28" spans="1:19" ht="18.600000000000001" thickBot="1" x14ac:dyDescent="0.35">
      <c r="B28" s="77" t="s">
        <v>150</v>
      </c>
      <c r="F28" s="67" t="s">
        <v>79</v>
      </c>
      <c r="K28" s="87" t="s">
        <v>157</v>
      </c>
      <c r="L28" s="67" t="s">
        <v>264</v>
      </c>
      <c r="M28" s="67">
        <v>1.1000000000000001</v>
      </c>
    </row>
    <row r="29" spans="1:19" x14ac:dyDescent="0.3">
      <c r="B29" s="68" t="s">
        <v>9</v>
      </c>
      <c r="C29" s="44" t="s">
        <v>10</v>
      </c>
      <c r="D29" s="68" t="s">
        <v>11</v>
      </c>
      <c r="E29" s="68" t="s">
        <v>1</v>
      </c>
      <c r="F29" s="69" t="s">
        <v>81</v>
      </c>
      <c r="G29" s="70" t="s">
        <v>82</v>
      </c>
      <c r="H29" s="69" t="s">
        <v>83</v>
      </c>
      <c r="I29" s="70" t="s">
        <v>84</v>
      </c>
      <c r="J29" s="70" t="s">
        <v>80</v>
      </c>
      <c r="K29" s="86" t="s">
        <v>87</v>
      </c>
      <c r="L29" s="68" t="s">
        <v>11</v>
      </c>
      <c r="M29" s="68" t="s">
        <v>1</v>
      </c>
      <c r="N29" s="114" t="s">
        <v>169</v>
      </c>
      <c r="O29" s="115"/>
      <c r="P29" s="115"/>
      <c r="Q29" s="115"/>
      <c r="R29" s="116"/>
    </row>
    <row r="30" spans="1:19" x14ac:dyDescent="0.3">
      <c r="B30" s="55">
        <v>1</v>
      </c>
      <c r="C30" s="51" t="s">
        <v>27</v>
      </c>
      <c r="D30" s="55">
        <v>180</v>
      </c>
      <c r="E30" s="55" t="s">
        <v>1</v>
      </c>
      <c r="F30" s="61">
        <f>$D30*VLOOKUP($C30,Eisbilanzierung!$A:$F,2,FALSE)</f>
        <v>180</v>
      </c>
      <c r="G30" s="61">
        <f>$D30*VLOOKUP($C30,Eisbilanzierung!$A:$F,3,FALSE)</f>
        <v>0</v>
      </c>
      <c r="H30" s="61">
        <f>$D30*VLOOKUP($C30,Eisbilanzierung!$A:$F,4,FALSE)</f>
        <v>0</v>
      </c>
      <c r="I30" s="61">
        <f>$D30*VLOOKUP($C30,Eisbilanzierung!$A:$F,5,FALSE)</f>
        <v>0</v>
      </c>
      <c r="J30" s="61">
        <f>$D30*VLOOKUP($C30,Eisbilanzierung!$A:$F,6,FALSE)/100</f>
        <v>0</v>
      </c>
      <c r="L30" s="71">
        <f>$M28*D30</f>
        <v>198.00000000000003</v>
      </c>
      <c r="M30" s="71" t="str">
        <f>E30</f>
        <v>g</v>
      </c>
      <c r="N30" s="117"/>
      <c r="O30" s="118"/>
      <c r="P30" s="118"/>
      <c r="Q30" s="118"/>
      <c r="R30" s="119"/>
    </row>
    <row r="31" spans="1:19" x14ac:dyDescent="0.3">
      <c r="B31" s="55">
        <v>2</v>
      </c>
      <c r="C31" s="51" t="s">
        <v>145</v>
      </c>
      <c r="D31" s="55">
        <v>200</v>
      </c>
      <c r="E31" s="55" t="s">
        <v>1</v>
      </c>
      <c r="F31" s="61">
        <f>$D31*VLOOKUP($C31,Eisbilanzierung!$A:$F,2,FALSE)</f>
        <v>172</v>
      </c>
      <c r="G31" s="61">
        <f>$D31*VLOOKUP($C31,Eisbilanzierung!$A:$F,3,FALSE)</f>
        <v>18.399999999999999</v>
      </c>
      <c r="H31" s="61">
        <f>$D31*VLOOKUP($C31,Eisbilanzierung!$A:$F,4,FALSE)</f>
        <v>0.4</v>
      </c>
      <c r="I31" s="61">
        <f>$D31*VLOOKUP($C31,Eisbilanzierung!$A:$F,5,FALSE)</f>
        <v>28.000000000000004</v>
      </c>
      <c r="J31" s="61">
        <f>$D31*VLOOKUP($C31,Eisbilanzierung!$A:$F,6,FALSE)/100</f>
        <v>94</v>
      </c>
      <c r="K31" s="59" t="s">
        <v>166</v>
      </c>
      <c r="L31" s="71">
        <f>$M28*D31</f>
        <v>220.00000000000003</v>
      </c>
      <c r="M31" s="71" t="str">
        <f t="shared" ref="M31:M37" si="2">E31</f>
        <v>g</v>
      </c>
      <c r="N31" s="117"/>
      <c r="O31" s="118"/>
      <c r="P31" s="118"/>
      <c r="Q31" s="118"/>
      <c r="R31" s="119"/>
    </row>
    <row r="32" spans="1:19" x14ac:dyDescent="0.3">
      <c r="B32" s="55">
        <v>3</v>
      </c>
      <c r="C32" s="51" t="s">
        <v>54</v>
      </c>
      <c r="D32" s="55">
        <v>200</v>
      </c>
      <c r="E32" s="55" t="s">
        <v>1</v>
      </c>
      <c r="F32" s="61">
        <f>$D32*VLOOKUP($C32,Eisbilanzierung!$A:$F,2,FALSE)</f>
        <v>176</v>
      </c>
      <c r="G32" s="61">
        <f>$D32*VLOOKUP($C32,Eisbilanzierung!$A:$F,3,FALSE)</f>
        <v>17.600000000000001</v>
      </c>
      <c r="H32" s="61">
        <f>$D32*VLOOKUP($C32,Eisbilanzierung!$A:$F,4,FALSE)</f>
        <v>0.4</v>
      </c>
      <c r="I32" s="61">
        <f>$D32*VLOOKUP($C32,Eisbilanzierung!$A:$F,5,FALSE)</f>
        <v>24</v>
      </c>
      <c r="J32" s="61">
        <f>$D32*VLOOKUP($C32,Eisbilanzierung!$A:$F,6,FALSE)/100</f>
        <v>90</v>
      </c>
      <c r="K32" s="59" t="s">
        <v>167</v>
      </c>
      <c r="L32" s="71">
        <f>$M28*D32</f>
        <v>220.00000000000003</v>
      </c>
      <c r="M32" s="71" t="str">
        <f t="shared" si="2"/>
        <v>g</v>
      </c>
      <c r="N32" s="117"/>
      <c r="O32" s="118"/>
      <c r="P32" s="118"/>
      <c r="Q32" s="118"/>
      <c r="R32" s="119"/>
    </row>
    <row r="33" spans="1:18" x14ac:dyDescent="0.3">
      <c r="B33" s="55">
        <v>4</v>
      </c>
      <c r="C33" s="51" t="s">
        <v>70</v>
      </c>
      <c r="D33" s="71">
        <v>160</v>
      </c>
      <c r="E33" s="55" t="s">
        <v>1</v>
      </c>
      <c r="F33" s="61">
        <f>$D33*VLOOKUP($C33,Eisbilanzierung!$A:$F,2,FALSE)</f>
        <v>0</v>
      </c>
      <c r="G33" s="61">
        <f>$D33*VLOOKUP($C33,Eisbilanzierung!$A:$F,3,FALSE)</f>
        <v>160</v>
      </c>
      <c r="H33" s="61">
        <f>$D33*VLOOKUP($C33,Eisbilanzierung!$A:$F,4,FALSE)</f>
        <v>0</v>
      </c>
      <c r="I33" s="61">
        <f>$D33*VLOOKUP($C33,Eisbilanzierung!$A:$F,5,FALSE)</f>
        <v>160</v>
      </c>
      <c r="J33" s="61">
        <f>$D33*VLOOKUP($C33,Eisbilanzierung!$A:$F,6,FALSE)/100</f>
        <v>648</v>
      </c>
      <c r="L33" s="71">
        <f>$M28*D33</f>
        <v>176</v>
      </c>
      <c r="M33" s="71" t="str">
        <f t="shared" si="2"/>
        <v>g</v>
      </c>
      <c r="N33" s="117"/>
      <c r="O33" s="118"/>
      <c r="P33" s="118"/>
      <c r="Q33" s="118"/>
      <c r="R33" s="119"/>
    </row>
    <row r="34" spans="1:18" x14ac:dyDescent="0.3">
      <c r="B34" s="55">
        <v>5</v>
      </c>
      <c r="C34" s="51" t="s">
        <v>4</v>
      </c>
      <c r="D34" s="71">
        <v>30</v>
      </c>
      <c r="E34" s="55" t="s">
        <v>1</v>
      </c>
      <c r="F34" s="61">
        <f>$D34*VLOOKUP($C34,Eisbilanzierung!$A:$F,2,FALSE)</f>
        <v>0</v>
      </c>
      <c r="G34" s="61">
        <f>$D34*VLOOKUP($C34,Eisbilanzierung!$A:$F,3,FALSE)</f>
        <v>28.5</v>
      </c>
      <c r="H34" s="61">
        <f>$D34*VLOOKUP($C34,Eisbilanzierung!$A:$F,4,FALSE)</f>
        <v>0</v>
      </c>
      <c r="I34" s="61">
        <f>$D34*VLOOKUP($C34,Eisbilanzierung!$A:$F,5,FALSE)</f>
        <v>30</v>
      </c>
      <c r="J34" s="61">
        <f>$D34*VLOOKUP($C34,Eisbilanzierung!$A:$F,6,FALSE)/100</f>
        <v>115.8</v>
      </c>
      <c r="L34" s="71">
        <f>$M28*D34</f>
        <v>33</v>
      </c>
      <c r="M34" s="71" t="str">
        <f t="shared" si="2"/>
        <v>g</v>
      </c>
      <c r="N34" s="117"/>
      <c r="O34" s="118"/>
      <c r="P34" s="118"/>
      <c r="Q34" s="118"/>
      <c r="R34" s="119"/>
    </row>
    <row r="35" spans="1:18" x14ac:dyDescent="0.3">
      <c r="B35" s="55">
        <v>6</v>
      </c>
      <c r="C35" s="51" t="s">
        <v>2</v>
      </c>
      <c r="D35" s="71">
        <v>12</v>
      </c>
      <c r="E35" s="55" t="s">
        <v>1</v>
      </c>
      <c r="F35" s="61">
        <f>$D35*VLOOKUP($C35,Eisbilanzierung!$A:$F,2,FALSE)</f>
        <v>0.24</v>
      </c>
      <c r="G35" s="61">
        <f>$D35*VLOOKUP($C35,Eisbilanzierung!$A:$F,3,FALSE)</f>
        <v>6.18</v>
      </c>
      <c r="H35" s="61">
        <f>$D35*VLOOKUP($C35,Eisbilanzierung!$A:$F,4,FALSE)</f>
        <v>0.10799999999999998</v>
      </c>
      <c r="I35" s="61">
        <f>$D35*VLOOKUP($C35,Eisbilanzierung!$A:$F,5,FALSE)</f>
        <v>11.76</v>
      </c>
      <c r="J35" s="61">
        <f>$D35*VLOOKUP($C35,Eisbilanzierung!$A:$F,6,FALSE)/100</f>
        <v>44.16</v>
      </c>
      <c r="L35" s="71">
        <f>$M28*D35</f>
        <v>13.200000000000001</v>
      </c>
      <c r="M35" s="71" t="str">
        <f t="shared" si="2"/>
        <v>g</v>
      </c>
      <c r="N35" s="117"/>
      <c r="O35" s="118"/>
      <c r="P35" s="118"/>
      <c r="Q35" s="118"/>
      <c r="R35" s="119"/>
    </row>
    <row r="36" spans="1:18" x14ac:dyDescent="0.3">
      <c r="B36" s="55">
        <v>7</v>
      </c>
      <c r="C36" s="51" t="s">
        <v>0</v>
      </c>
      <c r="D36" s="71">
        <v>12</v>
      </c>
      <c r="E36" s="55" t="s">
        <v>1</v>
      </c>
      <c r="F36" s="61">
        <f>$D36*VLOOKUP($C36,Eisbilanzierung!$A:$F,2,FALSE)</f>
        <v>0</v>
      </c>
      <c r="G36" s="61">
        <f>$D36*VLOOKUP($C36,Eisbilanzierung!$A:$F,3,FALSE)</f>
        <v>0</v>
      </c>
      <c r="H36" s="61">
        <f>$D36*VLOOKUP($C36,Eisbilanzierung!$A:$F,4,FALSE)</f>
        <v>0</v>
      </c>
      <c r="I36" s="61">
        <f>$D36*VLOOKUP($C36,Eisbilanzierung!$A:$F,5,FALSE)</f>
        <v>12</v>
      </c>
      <c r="J36" s="61">
        <f>$D36*VLOOKUP($C36,Eisbilanzierung!$A:$F,6,FALSE)/100</f>
        <v>25.2</v>
      </c>
      <c r="L36" s="71">
        <f>$M28*D36</f>
        <v>13.200000000000001</v>
      </c>
      <c r="M36" s="71" t="str">
        <f t="shared" si="2"/>
        <v>g</v>
      </c>
      <c r="N36" s="117"/>
      <c r="O36" s="118"/>
      <c r="P36" s="118"/>
      <c r="Q36" s="118"/>
      <c r="R36" s="119"/>
    </row>
    <row r="37" spans="1:18" x14ac:dyDescent="0.3">
      <c r="B37" s="55">
        <v>8</v>
      </c>
      <c r="C37" s="51" t="s">
        <v>47</v>
      </c>
      <c r="D37" s="71">
        <v>24</v>
      </c>
      <c r="E37" s="55" t="s">
        <v>1</v>
      </c>
      <c r="F37" s="61">
        <f>$D37*VLOOKUP($C37,Eisbilanzierung!$A:$F,2,FALSE)</f>
        <v>0</v>
      </c>
      <c r="G37" s="61">
        <f>$D37*VLOOKUP($C37,Eisbilanzierung!$A:$F,3,FALSE)</f>
        <v>21.96</v>
      </c>
      <c r="H37" s="61">
        <f>$D37*VLOOKUP($C37,Eisbilanzierung!$A:$F,4,FALSE)</f>
        <v>0</v>
      </c>
      <c r="I37" s="61">
        <f>$D37*VLOOKUP($C37,Eisbilanzierung!$A:$F,5,FALSE)</f>
        <v>24</v>
      </c>
      <c r="J37" s="61">
        <f>$D37*VLOOKUP($C37,Eisbilanzierung!$A:$F,6,FALSE)/100</f>
        <v>87.84</v>
      </c>
      <c r="L37" s="71">
        <f>$M28*D37</f>
        <v>26.400000000000002</v>
      </c>
      <c r="M37" s="71" t="str">
        <f t="shared" si="2"/>
        <v>g</v>
      </c>
      <c r="N37" s="117"/>
      <c r="O37" s="118"/>
      <c r="P37" s="118"/>
      <c r="Q37" s="118"/>
      <c r="R37" s="119"/>
    </row>
    <row r="38" spans="1:18" x14ac:dyDescent="0.3">
      <c r="B38" s="55">
        <v>9</v>
      </c>
      <c r="C38" s="51" t="s">
        <v>86</v>
      </c>
      <c r="D38" s="71">
        <v>5</v>
      </c>
      <c r="E38" s="55" t="s">
        <v>1</v>
      </c>
      <c r="F38" s="61">
        <f>$D38*VLOOKUP($C38,Eisbilanzierung!$A:$F,2,FALSE)</f>
        <v>4.5</v>
      </c>
      <c r="G38" s="61">
        <f>$D38*VLOOKUP($C38,Eisbilanzierung!$A:$F,3,FALSE)</f>
        <v>0.17500000000000002</v>
      </c>
      <c r="H38" s="61">
        <f>$D38*VLOOKUP($C38,Eisbilanzierung!$A:$F,4,FALSE)</f>
        <v>2.5000000000000001E-2</v>
      </c>
      <c r="I38" s="61">
        <f>$D38*VLOOKUP($C38,Eisbilanzierung!$A:$F,5,FALSE)</f>
        <v>0.49999999999999989</v>
      </c>
      <c r="J38" s="61">
        <f>$D38*VLOOKUP($C38,Eisbilanzierung!$A:$F,6,FALSE)/100</f>
        <v>1.85</v>
      </c>
      <c r="L38" s="71">
        <f>$M28*D38</f>
        <v>5.5</v>
      </c>
      <c r="M38" s="71" t="str">
        <f>E36</f>
        <v>g</v>
      </c>
      <c r="N38" s="117"/>
      <c r="O38" s="118"/>
      <c r="P38" s="118"/>
      <c r="Q38" s="118"/>
      <c r="R38" s="119"/>
    </row>
    <row r="39" spans="1:18" ht="15" thickBot="1" x14ac:dyDescent="0.35">
      <c r="B39" s="55">
        <v>10</v>
      </c>
      <c r="C39" s="51" t="s">
        <v>119</v>
      </c>
      <c r="D39" s="72">
        <v>0.04</v>
      </c>
      <c r="E39" s="55" t="s">
        <v>1</v>
      </c>
      <c r="F39" s="61">
        <f>$D39*VLOOKUP($C39,Eisbilanzierung!$A:$F,2,FALSE)</f>
        <v>4.0000000000000002E-4</v>
      </c>
      <c r="G39" s="61">
        <f>$D39*VLOOKUP($C39,Eisbilanzierung!$A:$F,3,FALSE)</f>
        <v>0</v>
      </c>
      <c r="H39" s="61">
        <f>$D39*VLOOKUP($C39,Eisbilanzierung!$A:$F,4,FALSE)</f>
        <v>0</v>
      </c>
      <c r="I39" s="61">
        <f>$D39*VLOOKUP($C39,Eisbilanzierung!$A:$F,5,FALSE)</f>
        <v>3.9600000000000003E-2</v>
      </c>
      <c r="J39" s="61">
        <f>$D39*VLOOKUP($C39,Eisbilanzierung!$A:$F,6,FALSE)/100</f>
        <v>0</v>
      </c>
      <c r="K39" s="59" t="s">
        <v>165</v>
      </c>
      <c r="L39" s="71">
        <f>$M28*D39</f>
        <v>4.4000000000000004E-2</v>
      </c>
      <c r="M39" s="71" t="str">
        <f>E37</f>
        <v>g</v>
      </c>
      <c r="N39" s="120"/>
      <c r="O39" s="121"/>
      <c r="P39" s="121"/>
      <c r="Q39" s="121"/>
      <c r="R39" s="122"/>
    </row>
    <row r="40" spans="1:18" x14ac:dyDescent="0.3">
      <c r="B40" s="68"/>
      <c r="C40" s="44" t="s">
        <v>7</v>
      </c>
      <c r="D40" s="73">
        <f>SUM(D30:D39)</f>
        <v>823.04</v>
      </c>
      <c r="E40" s="68" t="s">
        <v>1</v>
      </c>
      <c r="F40" s="74">
        <f>SUM(F30:F39)</f>
        <v>532.74040000000002</v>
      </c>
      <c r="G40" s="74">
        <f t="shared" ref="G40:I40" si="3">SUM(G30:G39)</f>
        <v>252.81500000000003</v>
      </c>
      <c r="H40" s="74">
        <f t="shared" si="3"/>
        <v>0.93300000000000005</v>
      </c>
      <c r="I40" s="74">
        <f t="shared" si="3"/>
        <v>290.2996</v>
      </c>
      <c r="J40" s="74">
        <f>SUM(J30:J39)</f>
        <v>1106.8499999999999</v>
      </c>
      <c r="K40" s="105"/>
      <c r="L40" s="73">
        <f>SUM(L30:L39)</f>
        <v>905.34400000000016</v>
      </c>
      <c r="M40" s="68" t="s">
        <v>1</v>
      </c>
    </row>
    <row r="41" spans="1:18" x14ac:dyDescent="0.3">
      <c r="C41" s="51" t="s">
        <v>113</v>
      </c>
      <c r="F41" s="75">
        <f>F40/$D40</f>
        <v>0.64728372861586325</v>
      </c>
      <c r="G41" s="75">
        <f t="shared" ref="G41:I41" si="4">G40/$D40</f>
        <v>0.3071721909020218</v>
      </c>
      <c r="H41" s="75">
        <f t="shared" si="4"/>
        <v>1.1336022550544325E-3</v>
      </c>
      <c r="I41" s="75">
        <f t="shared" si="4"/>
        <v>0.35271627138413686</v>
      </c>
      <c r="J41" s="76">
        <f>J40/$D40*100</f>
        <v>134.48313569206843</v>
      </c>
      <c r="K41" s="59" t="s">
        <v>222</v>
      </c>
    </row>
    <row r="42" spans="1:18" x14ac:dyDescent="0.3">
      <c r="C42" s="44" t="s">
        <v>60</v>
      </c>
      <c r="F42" s="45">
        <v>0.64</v>
      </c>
      <c r="G42" s="45">
        <v>0.245</v>
      </c>
      <c r="H42" s="45">
        <v>0</v>
      </c>
      <c r="I42" s="45">
        <v>0.3</v>
      </c>
    </row>
    <row r="43" spans="1:18" x14ac:dyDescent="0.3">
      <c r="C43" s="44" t="s">
        <v>61</v>
      </c>
      <c r="F43" s="45">
        <v>0.7</v>
      </c>
      <c r="G43" s="45">
        <v>0.33</v>
      </c>
      <c r="H43" s="45">
        <v>0.01</v>
      </c>
      <c r="I43" s="45">
        <v>0.36</v>
      </c>
    </row>
    <row r="45" spans="1:18" x14ac:dyDescent="0.3">
      <c r="B45" s="51"/>
    </row>
    <row r="46" spans="1:18" s="64" customFormat="1" ht="18" x14ac:dyDescent="0.3">
      <c r="A46" s="63" t="s">
        <v>78</v>
      </c>
      <c r="D46" s="65"/>
      <c r="E46" s="65"/>
      <c r="F46" s="65"/>
      <c r="K46" s="104"/>
    </row>
    <row r="47" spans="1:18" x14ac:dyDescent="0.3">
      <c r="B47" s="51"/>
    </row>
    <row r="48" spans="1:18" ht="36.6" thickBot="1" x14ac:dyDescent="0.35">
      <c r="B48" s="77" t="s">
        <v>204</v>
      </c>
      <c r="F48" s="67" t="s">
        <v>79</v>
      </c>
      <c r="K48" s="85" t="s">
        <v>139</v>
      </c>
      <c r="L48" s="67" t="s">
        <v>264</v>
      </c>
      <c r="M48" s="67">
        <v>1.2</v>
      </c>
    </row>
    <row r="49" spans="2:18" x14ac:dyDescent="0.3">
      <c r="B49" s="68" t="s">
        <v>9</v>
      </c>
      <c r="C49" s="44" t="s">
        <v>10</v>
      </c>
      <c r="D49" s="68" t="s">
        <v>11</v>
      </c>
      <c r="E49" s="68" t="s">
        <v>1</v>
      </c>
      <c r="F49" s="69" t="s">
        <v>81</v>
      </c>
      <c r="G49" s="70" t="s">
        <v>82</v>
      </c>
      <c r="H49" s="69" t="s">
        <v>83</v>
      </c>
      <c r="I49" s="70" t="s">
        <v>84</v>
      </c>
      <c r="J49" s="70" t="s">
        <v>80</v>
      </c>
      <c r="K49" s="86" t="s">
        <v>87</v>
      </c>
      <c r="L49" s="68" t="s">
        <v>11</v>
      </c>
      <c r="M49" s="68" t="s">
        <v>1</v>
      </c>
      <c r="N49" s="114" t="s">
        <v>170</v>
      </c>
      <c r="O49" s="115"/>
      <c r="P49" s="115"/>
      <c r="Q49" s="115"/>
      <c r="R49" s="116"/>
    </row>
    <row r="50" spans="2:18" x14ac:dyDescent="0.3">
      <c r="B50" s="55">
        <v>1</v>
      </c>
      <c r="C50" s="51" t="s">
        <v>27</v>
      </c>
      <c r="D50" s="55">
        <v>172</v>
      </c>
      <c r="E50" s="55" t="s">
        <v>1</v>
      </c>
      <c r="F50" s="61">
        <f>$D50*VLOOKUP($C50,Eisbilanzierung!$A:$F,2,FALSE)</f>
        <v>172</v>
      </c>
      <c r="G50" s="61">
        <f>$D50*VLOOKUP($C50,Eisbilanzierung!$A:$F,3,FALSE)</f>
        <v>0</v>
      </c>
      <c r="H50" s="61">
        <f>$D50*VLOOKUP($C50,Eisbilanzierung!$A:$F,4,FALSE)</f>
        <v>0</v>
      </c>
      <c r="I50" s="61">
        <f>$D50*VLOOKUP($C50,Eisbilanzierung!$A:$F,5,FALSE)</f>
        <v>0</v>
      </c>
      <c r="J50" s="61">
        <f>$D50*VLOOKUP($C50,Eisbilanzierung!$A:$F,6,FALSE)/100</f>
        <v>0</v>
      </c>
      <c r="L50" s="71">
        <f>$M48*D50</f>
        <v>206.4</v>
      </c>
      <c r="M50" s="71" t="str">
        <f>E50</f>
        <v>g</v>
      </c>
      <c r="N50" s="117"/>
      <c r="O50" s="118"/>
      <c r="P50" s="118"/>
      <c r="Q50" s="118"/>
      <c r="R50" s="119"/>
    </row>
    <row r="51" spans="2:18" x14ac:dyDescent="0.3">
      <c r="B51" s="55">
        <v>2</v>
      </c>
      <c r="C51" s="51" t="s">
        <v>77</v>
      </c>
      <c r="D51" s="55">
        <v>400</v>
      </c>
      <c r="E51" s="55" t="s">
        <v>1</v>
      </c>
      <c r="F51" s="61">
        <f>$D51*VLOOKUP($C51,Eisbilanzierung!$A:$F,2,FALSE)</f>
        <v>360</v>
      </c>
      <c r="G51" s="61">
        <f>$D51*VLOOKUP($C51,Eisbilanzierung!$A:$F,3,FALSE)</f>
        <v>21.6</v>
      </c>
      <c r="H51" s="61">
        <f>$D51*VLOOKUP($C51,Eisbilanzierung!$A:$F,4,FALSE)</f>
        <v>1.6</v>
      </c>
      <c r="I51" s="61">
        <f>$D51*VLOOKUP($C51,Eisbilanzierung!$A:$F,5,FALSE)</f>
        <v>39.999999999999993</v>
      </c>
      <c r="J51" s="61">
        <f>$D51*VLOOKUP($C51,Eisbilanzierung!$A:$F,6,FALSE)/100</f>
        <v>128</v>
      </c>
      <c r="L51" s="71">
        <f>$M48*D51</f>
        <v>480</v>
      </c>
      <c r="M51" s="71" t="str">
        <f t="shared" ref="M51:M57" si="5">E51</f>
        <v>g</v>
      </c>
      <c r="N51" s="117"/>
      <c r="O51" s="118"/>
      <c r="P51" s="118"/>
      <c r="Q51" s="118"/>
      <c r="R51" s="119"/>
    </row>
    <row r="52" spans="2:18" ht="28.8" x14ac:dyDescent="0.3">
      <c r="B52" s="55">
        <v>3</v>
      </c>
      <c r="C52" s="51" t="s">
        <v>70</v>
      </c>
      <c r="D52" s="55">
        <v>114</v>
      </c>
      <c r="E52" s="55" t="s">
        <v>1</v>
      </c>
      <c r="F52" s="61">
        <f>$D52*VLOOKUP($C52,Eisbilanzierung!$A:$F,2,FALSE)</f>
        <v>0</v>
      </c>
      <c r="G52" s="61">
        <f>$D52*VLOOKUP($C52,Eisbilanzierung!$A:$F,3,FALSE)</f>
        <v>114</v>
      </c>
      <c r="H52" s="61">
        <f>$D52*VLOOKUP($C52,Eisbilanzierung!$A:$F,4,FALSE)</f>
        <v>0</v>
      </c>
      <c r="I52" s="61">
        <f>$D52*VLOOKUP($C52,Eisbilanzierung!$A:$F,5,FALSE)</f>
        <v>114</v>
      </c>
      <c r="J52" s="61">
        <f>$D52*VLOOKUP($C52,Eisbilanzierung!$A:$F,6,FALSE)/100</f>
        <v>461.7</v>
      </c>
      <c r="K52" s="59" t="s">
        <v>94</v>
      </c>
      <c r="L52" s="71">
        <f>$M48*D52</f>
        <v>136.79999999999998</v>
      </c>
      <c r="M52" s="71" t="str">
        <f t="shared" si="5"/>
        <v>g</v>
      </c>
      <c r="N52" s="117"/>
      <c r="O52" s="118"/>
      <c r="P52" s="118"/>
      <c r="Q52" s="118"/>
      <c r="R52" s="119"/>
    </row>
    <row r="53" spans="2:18" x14ac:dyDescent="0.3">
      <c r="B53" s="55">
        <v>4</v>
      </c>
      <c r="C53" s="51" t="s">
        <v>4</v>
      </c>
      <c r="D53" s="71">
        <v>30</v>
      </c>
      <c r="E53" s="55" t="s">
        <v>1</v>
      </c>
      <c r="F53" s="61">
        <f>$D53*VLOOKUP($C53,Eisbilanzierung!$A:$F,2,FALSE)</f>
        <v>0</v>
      </c>
      <c r="G53" s="61">
        <f>$D53*VLOOKUP($C53,Eisbilanzierung!$A:$F,3,FALSE)</f>
        <v>28.5</v>
      </c>
      <c r="H53" s="61">
        <f>$D53*VLOOKUP($C53,Eisbilanzierung!$A:$F,4,FALSE)</f>
        <v>0</v>
      </c>
      <c r="I53" s="61">
        <f>$D53*VLOOKUP($C53,Eisbilanzierung!$A:$F,5,FALSE)</f>
        <v>30</v>
      </c>
      <c r="J53" s="61">
        <f>$D53*VLOOKUP($C53,Eisbilanzierung!$A:$F,6,FALSE)/100</f>
        <v>115.8</v>
      </c>
      <c r="L53" s="71">
        <f>$M48*D53</f>
        <v>36</v>
      </c>
      <c r="M53" s="71" t="str">
        <f t="shared" si="5"/>
        <v>g</v>
      </c>
      <c r="N53" s="117"/>
      <c r="O53" s="118"/>
      <c r="P53" s="118"/>
      <c r="Q53" s="118"/>
      <c r="R53" s="119"/>
    </row>
    <row r="54" spans="2:18" x14ac:dyDescent="0.3">
      <c r="B54" s="55">
        <v>5</v>
      </c>
      <c r="C54" s="51" t="s">
        <v>2</v>
      </c>
      <c r="D54" s="71">
        <v>12</v>
      </c>
      <c r="E54" s="55" t="s">
        <v>1</v>
      </c>
      <c r="F54" s="61">
        <f>$D54*VLOOKUP($C54,Eisbilanzierung!$A:$F,2,FALSE)</f>
        <v>0.24</v>
      </c>
      <c r="G54" s="61">
        <f>$D54*VLOOKUP($C54,Eisbilanzierung!$A:$F,3,FALSE)</f>
        <v>6.18</v>
      </c>
      <c r="H54" s="61">
        <f>$D54*VLOOKUP($C54,Eisbilanzierung!$A:$F,4,FALSE)</f>
        <v>0.10799999999999998</v>
      </c>
      <c r="I54" s="61">
        <f>$D54*VLOOKUP($C54,Eisbilanzierung!$A:$F,5,FALSE)</f>
        <v>11.76</v>
      </c>
      <c r="J54" s="61">
        <f>$D54*VLOOKUP($C54,Eisbilanzierung!$A:$F,6,FALSE)/100</f>
        <v>44.16</v>
      </c>
      <c r="L54" s="71">
        <f>$M48*D54</f>
        <v>14.399999999999999</v>
      </c>
      <c r="M54" s="71" t="str">
        <f t="shared" si="5"/>
        <v>g</v>
      </c>
      <c r="N54" s="117"/>
      <c r="O54" s="118"/>
      <c r="P54" s="118"/>
      <c r="Q54" s="118"/>
      <c r="R54" s="119"/>
    </row>
    <row r="55" spans="2:18" x14ac:dyDescent="0.3">
      <c r="B55" s="55">
        <v>6</v>
      </c>
      <c r="C55" s="51" t="s">
        <v>0</v>
      </c>
      <c r="D55" s="71">
        <v>12</v>
      </c>
      <c r="E55" s="55" t="s">
        <v>1</v>
      </c>
      <c r="F55" s="61">
        <f>$D55*VLOOKUP($C55,Eisbilanzierung!$A:$F,2,FALSE)</f>
        <v>0</v>
      </c>
      <c r="G55" s="61">
        <f>$D55*VLOOKUP($C55,Eisbilanzierung!$A:$F,3,FALSE)</f>
        <v>0</v>
      </c>
      <c r="H55" s="61">
        <f>$D55*VLOOKUP($C55,Eisbilanzierung!$A:$F,4,FALSE)</f>
        <v>0</v>
      </c>
      <c r="I55" s="61">
        <f>$D55*VLOOKUP($C55,Eisbilanzierung!$A:$F,5,FALSE)</f>
        <v>12</v>
      </c>
      <c r="J55" s="61">
        <f>$D55*VLOOKUP($C55,Eisbilanzierung!$A:$F,6,FALSE)/100</f>
        <v>25.2</v>
      </c>
      <c r="L55" s="71">
        <f>$M48*D55</f>
        <v>14.399999999999999</v>
      </c>
      <c r="M55" s="71" t="str">
        <f t="shared" si="5"/>
        <v>g</v>
      </c>
      <c r="N55" s="117"/>
      <c r="O55" s="118"/>
      <c r="P55" s="118"/>
      <c r="Q55" s="118"/>
      <c r="R55" s="119"/>
    </row>
    <row r="56" spans="2:18" x14ac:dyDescent="0.3">
      <c r="B56" s="55">
        <v>7</v>
      </c>
      <c r="C56" s="51" t="s">
        <v>47</v>
      </c>
      <c r="D56" s="71">
        <v>24</v>
      </c>
      <c r="E56" s="55" t="s">
        <v>1</v>
      </c>
      <c r="F56" s="61">
        <f>$D56*VLOOKUP($C56,Eisbilanzierung!$A:$F,2,FALSE)</f>
        <v>0</v>
      </c>
      <c r="G56" s="61">
        <f>$D56*VLOOKUP($C56,Eisbilanzierung!$A:$F,3,FALSE)</f>
        <v>21.96</v>
      </c>
      <c r="H56" s="61">
        <f>$D56*VLOOKUP($C56,Eisbilanzierung!$A:$F,4,FALSE)</f>
        <v>0</v>
      </c>
      <c r="I56" s="61">
        <f>$D56*VLOOKUP($C56,Eisbilanzierung!$A:$F,5,FALSE)</f>
        <v>24</v>
      </c>
      <c r="J56" s="61">
        <f>$D56*VLOOKUP($C56,Eisbilanzierung!$A:$F,6,FALSE)/100</f>
        <v>87.84</v>
      </c>
      <c r="L56" s="71">
        <f>$M48*D56</f>
        <v>28.799999999999997</v>
      </c>
      <c r="M56" s="71" t="str">
        <f t="shared" si="5"/>
        <v>g</v>
      </c>
      <c r="N56" s="117"/>
      <c r="O56" s="118"/>
      <c r="P56" s="118"/>
      <c r="Q56" s="118"/>
      <c r="R56" s="119"/>
    </row>
    <row r="57" spans="2:18" x14ac:dyDescent="0.3">
      <c r="B57" s="55">
        <v>8</v>
      </c>
      <c r="C57" s="51" t="s">
        <v>86</v>
      </c>
      <c r="D57" s="71"/>
      <c r="E57" s="55" t="s">
        <v>1</v>
      </c>
      <c r="F57" s="61">
        <f>$D57*VLOOKUP($C57,Eisbilanzierung!$A:$F,2,FALSE)</f>
        <v>0</v>
      </c>
      <c r="G57" s="61">
        <f>$D57*VLOOKUP($C57,Eisbilanzierung!$A:$F,3,FALSE)</f>
        <v>0</v>
      </c>
      <c r="H57" s="61">
        <f>$D57*VLOOKUP($C57,Eisbilanzierung!$A:$F,4,FALSE)</f>
        <v>0</v>
      </c>
      <c r="I57" s="61">
        <f>$D57*VLOOKUP($C57,Eisbilanzierung!$A:$F,5,FALSE)</f>
        <v>0</v>
      </c>
      <c r="J57" s="61">
        <f>$D57*VLOOKUP($C57,Eisbilanzierung!$A:$F,6,FALSE)/100</f>
        <v>0</v>
      </c>
      <c r="K57" s="59" t="s">
        <v>162</v>
      </c>
      <c r="L57" s="71">
        <f>$M48*D57</f>
        <v>0</v>
      </c>
      <c r="M57" s="71" t="str">
        <f t="shared" si="5"/>
        <v>g</v>
      </c>
      <c r="N57" s="117"/>
      <c r="O57" s="118"/>
      <c r="P57" s="118"/>
      <c r="Q57" s="118"/>
      <c r="R57" s="119"/>
    </row>
    <row r="58" spans="2:18" x14ac:dyDescent="0.3">
      <c r="B58" s="55">
        <v>9</v>
      </c>
      <c r="C58" s="51" t="s">
        <v>119</v>
      </c>
      <c r="D58" s="72">
        <v>0.04</v>
      </c>
      <c r="E58" s="55" t="s">
        <v>1</v>
      </c>
      <c r="F58" s="61">
        <f>$D58*VLOOKUP($C58,Eisbilanzierung!$A:$F,2,FALSE)</f>
        <v>4.0000000000000002E-4</v>
      </c>
      <c r="G58" s="61">
        <f>$D58*VLOOKUP($C58,Eisbilanzierung!$A:$F,3,FALSE)</f>
        <v>0</v>
      </c>
      <c r="H58" s="61">
        <f>$D58*VLOOKUP($C58,Eisbilanzierung!$A:$F,4,FALSE)</f>
        <v>0</v>
      </c>
      <c r="I58" s="61">
        <f>$D58*VLOOKUP($C58,Eisbilanzierung!$A:$F,5,FALSE)</f>
        <v>3.9600000000000003E-2</v>
      </c>
      <c r="J58" s="61">
        <f>$D58*VLOOKUP($C58,Eisbilanzierung!$A:$F,6,FALSE)/100</f>
        <v>0</v>
      </c>
      <c r="K58" s="59" t="s">
        <v>165</v>
      </c>
      <c r="L58" s="71">
        <f>$M48*D58</f>
        <v>4.8000000000000001E-2</v>
      </c>
      <c r="M58" s="71" t="str">
        <f>E56</f>
        <v>g</v>
      </c>
      <c r="N58" s="117"/>
      <c r="O58" s="118"/>
      <c r="P58" s="118"/>
      <c r="Q58" s="118"/>
      <c r="R58" s="119"/>
    </row>
    <row r="59" spans="2:18" ht="15" thickBot="1" x14ac:dyDescent="0.35">
      <c r="B59" s="68"/>
      <c r="C59" s="44" t="s">
        <v>7</v>
      </c>
      <c r="D59" s="73">
        <f>SUM(D50:D58)</f>
        <v>764.04</v>
      </c>
      <c r="E59" s="68" t="s">
        <v>1</v>
      </c>
      <c r="F59" s="74">
        <f>SUM(F50:F58)</f>
        <v>532.24040000000002</v>
      </c>
      <c r="G59" s="74">
        <f t="shared" ref="G59:I59" si="6">SUM(G50:G58)</f>
        <v>192.24</v>
      </c>
      <c r="H59" s="74">
        <f t="shared" si="6"/>
        <v>1.7080000000000002</v>
      </c>
      <c r="I59" s="74">
        <f t="shared" si="6"/>
        <v>231.7996</v>
      </c>
      <c r="J59" s="74">
        <f>SUM(J50:J58)</f>
        <v>862.7</v>
      </c>
      <c r="K59" s="105"/>
      <c r="L59" s="73">
        <f>SUM(L50:L58)</f>
        <v>916.84799999999984</v>
      </c>
      <c r="M59" s="68" t="s">
        <v>1</v>
      </c>
      <c r="N59" s="120"/>
      <c r="O59" s="121"/>
      <c r="P59" s="121"/>
      <c r="Q59" s="121"/>
      <c r="R59" s="122"/>
    </row>
    <row r="60" spans="2:18" x14ac:dyDescent="0.3">
      <c r="C60" s="51" t="s">
        <v>113</v>
      </c>
      <c r="F60" s="75">
        <f>F59/$D59</f>
        <v>0.69661326632113507</v>
      </c>
      <c r="G60" s="75">
        <f t="shared" ref="G60:I60" si="7">G59/$D59</f>
        <v>0.25160986335793939</v>
      </c>
      <c r="H60" s="75">
        <f t="shared" si="7"/>
        <v>2.2354850531385796E-3</v>
      </c>
      <c r="I60" s="75">
        <f t="shared" si="7"/>
        <v>0.30338673367886498</v>
      </c>
      <c r="J60" s="76">
        <f>J59/$D59*100</f>
        <v>112.91293649547146</v>
      </c>
      <c r="K60" s="59" t="s">
        <v>222</v>
      </c>
    </row>
    <row r="61" spans="2:18" x14ac:dyDescent="0.3">
      <c r="C61" s="44" t="s">
        <v>60</v>
      </c>
      <c r="F61" s="45">
        <v>0.64</v>
      </c>
      <c r="G61" s="45">
        <v>0.245</v>
      </c>
      <c r="H61" s="45">
        <v>0</v>
      </c>
      <c r="I61" s="45">
        <v>0.3</v>
      </c>
    </row>
    <row r="62" spans="2:18" x14ac:dyDescent="0.3">
      <c r="C62" s="44" t="s">
        <v>61</v>
      </c>
      <c r="F62" s="45">
        <v>0.7</v>
      </c>
      <c r="G62" s="45">
        <v>0.33</v>
      </c>
      <c r="H62" s="45">
        <v>0.01</v>
      </c>
      <c r="I62" s="45">
        <v>0.36</v>
      </c>
    </row>
    <row r="64" spans="2:18" x14ac:dyDescent="0.3">
      <c r="B64" s="51"/>
    </row>
    <row r="65" spans="1:18" s="64" customFormat="1" ht="18" x14ac:dyDescent="0.3">
      <c r="A65" s="63" t="s">
        <v>184</v>
      </c>
      <c r="D65" s="65"/>
      <c r="E65" s="65"/>
      <c r="F65" s="65"/>
      <c r="K65" s="104"/>
    </row>
    <row r="66" spans="1:18" x14ac:dyDescent="0.3">
      <c r="B66" s="51"/>
    </row>
    <row r="67" spans="1:18" ht="12.6" customHeight="1" x14ac:dyDescent="0.3">
      <c r="B67" s="37" t="s">
        <v>158</v>
      </c>
      <c r="D67" s="30" t="s">
        <v>185</v>
      </c>
      <c r="E67" s="51"/>
    </row>
    <row r="68" spans="1:18" x14ac:dyDescent="0.3">
      <c r="B68" s="51"/>
    </row>
    <row r="69" spans="1:18" ht="36.6" thickBot="1" x14ac:dyDescent="0.35">
      <c r="B69" s="77" t="s">
        <v>186</v>
      </c>
      <c r="F69" s="67" t="s">
        <v>79</v>
      </c>
      <c r="K69" s="85" t="s">
        <v>139</v>
      </c>
      <c r="L69" s="67" t="s">
        <v>264</v>
      </c>
      <c r="M69" s="67">
        <v>1</v>
      </c>
    </row>
    <row r="70" spans="1:18" x14ac:dyDescent="0.3">
      <c r="B70" s="68" t="s">
        <v>9</v>
      </c>
      <c r="C70" s="44" t="s">
        <v>10</v>
      </c>
      <c r="D70" s="68" t="s">
        <v>11</v>
      </c>
      <c r="E70" s="68" t="s">
        <v>1</v>
      </c>
      <c r="F70" s="69" t="s">
        <v>81</v>
      </c>
      <c r="G70" s="70" t="s">
        <v>82</v>
      </c>
      <c r="H70" s="69" t="s">
        <v>83</v>
      </c>
      <c r="I70" s="70" t="s">
        <v>84</v>
      </c>
      <c r="J70" s="70" t="s">
        <v>80</v>
      </c>
      <c r="K70" s="86" t="s">
        <v>87</v>
      </c>
      <c r="L70" s="68" t="s">
        <v>11</v>
      </c>
      <c r="M70" s="68" t="s">
        <v>1</v>
      </c>
      <c r="N70" s="114" t="s">
        <v>188</v>
      </c>
      <c r="O70" s="115"/>
      <c r="P70" s="115"/>
      <c r="Q70" s="115"/>
      <c r="R70" s="116"/>
    </row>
    <row r="71" spans="1:18" x14ac:dyDescent="0.3">
      <c r="B71" s="55">
        <v>1</v>
      </c>
      <c r="C71" s="51" t="s">
        <v>27</v>
      </c>
      <c r="D71" s="55">
        <v>300</v>
      </c>
      <c r="E71" s="55" t="s">
        <v>1</v>
      </c>
      <c r="F71" s="61">
        <f>$D71*VLOOKUP($C71,Eisbilanzierung!$A:$F,2,FALSE)</f>
        <v>300</v>
      </c>
      <c r="G71" s="61">
        <f>$D71*VLOOKUP($C71,Eisbilanzierung!$A:$F,3,FALSE)</f>
        <v>0</v>
      </c>
      <c r="H71" s="61">
        <f>$D71*VLOOKUP($C71,Eisbilanzierung!$A:$F,4,FALSE)</f>
        <v>0</v>
      </c>
      <c r="I71" s="61">
        <f>$D71*VLOOKUP($C71,Eisbilanzierung!$A:$F,5,FALSE)</f>
        <v>0</v>
      </c>
      <c r="J71" s="61">
        <f>$D71*VLOOKUP($C71,Eisbilanzierung!$A:$F,6,FALSE)/100</f>
        <v>0</v>
      </c>
      <c r="L71" s="71">
        <f>$M69*D71</f>
        <v>300</v>
      </c>
      <c r="M71" s="71" t="str">
        <f>E71</f>
        <v>g</v>
      </c>
      <c r="N71" s="117"/>
      <c r="O71" s="118"/>
      <c r="P71" s="118"/>
      <c r="Q71" s="118"/>
      <c r="R71" s="119"/>
    </row>
    <row r="72" spans="1:18" x14ac:dyDescent="0.3">
      <c r="B72" s="55">
        <v>2</v>
      </c>
      <c r="C72" s="51" t="s">
        <v>187</v>
      </c>
      <c r="D72" s="55">
        <v>440</v>
      </c>
      <c r="E72" s="55" t="s">
        <v>1</v>
      </c>
      <c r="F72" s="61">
        <f>$D72*VLOOKUP($C72,Eisbilanzierung!$A:$F,2,FALSE)</f>
        <v>330</v>
      </c>
      <c r="G72" s="61">
        <f>$D72*VLOOKUP($C72,Eisbilanzierung!$A:$F,3,FALSE)</f>
        <v>99</v>
      </c>
      <c r="H72" s="61">
        <f>$D72*VLOOKUP($C72,Eisbilanzierung!$A:$F,4,FALSE)</f>
        <v>2.2000000000000002</v>
      </c>
      <c r="I72" s="61">
        <f>$D72*VLOOKUP($C72,Eisbilanzierung!$A:$F,5,FALSE)</f>
        <v>110</v>
      </c>
      <c r="J72" s="61">
        <f>$D72*VLOOKUP($C72,Eisbilanzierung!$A:$F,6,FALSE)/100</f>
        <v>528</v>
      </c>
      <c r="L72" s="71">
        <f>$M69*D72</f>
        <v>440</v>
      </c>
      <c r="M72" s="71" t="str">
        <f t="shared" ref="M72:M78" si="8">E72</f>
        <v>g</v>
      </c>
      <c r="N72" s="117"/>
      <c r="O72" s="118"/>
      <c r="P72" s="118"/>
      <c r="Q72" s="118"/>
      <c r="R72" s="119"/>
    </row>
    <row r="73" spans="1:18" x14ac:dyDescent="0.3">
      <c r="B73" s="55">
        <v>3</v>
      </c>
      <c r="C73" s="51" t="s">
        <v>70</v>
      </c>
      <c r="D73" s="55">
        <v>100</v>
      </c>
      <c r="E73" s="55" t="s">
        <v>1</v>
      </c>
      <c r="F73" s="61">
        <f>$D73*VLOOKUP($C73,Eisbilanzierung!$A:$F,2,FALSE)</f>
        <v>0</v>
      </c>
      <c r="G73" s="61">
        <f>$D73*VLOOKUP($C73,Eisbilanzierung!$A:$F,3,FALSE)</f>
        <v>100</v>
      </c>
      <c r="H73" s="61">
        <f>$D73*VLOOKUP($C73,Eisbilanzierung!$A:$F,4,FALSE)</f>
        <v>0</v>
      </c>
      <c r="I73" s="61">
        <f>$D73*VLOOKUP($C73,Eisbilanzierung!$A:$F,5,FALSE)</f>
        <v>100</v>
      </c>
      <c r="J73" s="61">
        <f>$D73*VLOOKUP($C73,Eisbilanzierung!$A:$F,6,FALSE)/100</f>
        <v>405</v>
      </c>
      <c r="L73" s="71">
        <f>$M69*D73</f>
        <v>100</v>
      </c>
      <c r="M73" s="71" t="str">
        <f t="shared" si="8"/>
        <v>g</v>
      </c>
      <c r="N73" s="117"/>
      <c r="O73" s="118"/>
      <c r="P73" s="118"/>
      <c r="Q73" s="118"/>
      <c r="R73" s="119"/>
    </row>
    <row r="74" spans="1:18" x14ac:dyDescent="0.3">
      <c r="B74" s="55">
        <v>4</v>
      </c>
      <c r="C74" s="51" t="s">
        <v>4</v>
      </c>
      <c r="D74" s="71">
        <v>30</v>
      </c>
      <c r="E74" s="55" t="s">
        <v>1</v>
      </c>
      <c r="F74" s="61">
        <f>$D74*VLOOKUP($C74,Eisbilanzierung!$A:$F,2,FALSE)</f>
        <v>0</v>
      </c>
      <c r="G74" s="61">
        <f>$D74*VLOOKUP($C74,Eisbilanzierung!$A:$F,3,FALSE)</f>
        <v>28.5</v>
      </c>
      <c r="H74" s="61">
        <f>$D74*VLOOKUP($C74,Eisbilanzierung!$A:$F,4,FALSE)</f>
        <v>0</v>
      </c>
      <c r="I74" s="61">
        <f>$D74*VLOOKUP($C74,Eisbilanzierung!$A:$F,5,FALSE)</f>
        <v>30</v>
      </c>
      <c r="J74" s="61">
        <f>$D74*VLOOKUP($C74,Eisbilanzierung!$A:$F,6,FALSE)/100</f>
        <v>115.8</v>
      </c>
      <c r="L74" s="71">
        <f>$M69*D74</f>
        <v>30</v>
      </c>
      <c r="M74" s="71" t="str">
        <f t="shared" si="8"/>
        <v>g</v>
      </c>
      <c r="N74" s="117"/>
      <c r="O74" s="118"/>
      <c r="P74" s="118"/>
      <c r="Q74" s="118"/>
      <c r="R74" s="119"/>
    </row>
    <row r="75" spans="1:18" x14ac:dyDescent="0.3">
      <c r="B75" s="55">
        <v>5</v>
      </c>
      <c r="C75" s="51" t="s">
        <v>2</v>
      </c>
      <c r="D75" s="71">
        <v>12</v>
      </c>
      <c r="E75" s="55" t="s">
        <v>1</v>
      </c>
      <c r="F75" s="61">
        <f>$D75*VLOOKUP($C75,Eisbilanzierung!$A:$F,2,FALSE)</f>
        <v>0.24</v>
      </c>
      <c r="G75" s="61">
        <f>$D75*VLOOKUP($C75,Eisbilanzierung!$A:$F,3,FALSE)</f>
        <v>6.18</v>
      </c>
      <c r="H75" s="61">
        <f>$D75*VLOOKUP($C75,Eisbilanzierung!$A:$F,4,FALSE)</f>
        <v>0.10799999999999998</v>
      </c>
      <c r="I75" s="61">
        <f>$D75*VLOOKUP($C75,Eisbilanzierung!$A:$F,5,FALSE)</f>
        <v>11.76</v>
      </c>
      <c r="J75" s="61">
        <f>$D75*VLOOKUP($C75,Eisbilanzierung!$A:$F,6,FALSE)/100</f>
        <v>44.16</v>
      </c>
      <c r="L75" s="71">
        <f>$M69*D75</f>
        <v>12</v>
      </c>
      <c r="M75" s="71" t="str">
        <f t="shared" si="8"/>
        <v>g</v>
      </c>
      <c r="N75" s="117"/>
      <c r="O75" s="118"/>
      <c r="P75" s="118"/>
      <c r="Q75" s="118"/>
      <c r="R75" s="119"/>
    </row>
    <row r="76" spans="1:18" x14ac:dyDescent="0.3">
      <c r="B76" s="55">
        <v>6</v>
      </c>
      <c r="C76" s="51" t="s">
        <v>0</v>
      </c>
      <c r="D76" s="71">
        <v>12</v>
      </c>
      <c r="E76" s="55" t="s">
        <v>1</v>
      </c>
      <c r="F76" s="61">
        <f>$D76*VLOOKUP($C76,Eisbilanzierung!$A:$F,2,FALSE)</f>
        <v>0</v>
      </c>
      <c r="G76" s="61">
        <f>$D76*VLOOKUP($C76,Eisbilanzierung!$A:$F,3,FALSE)</f>
        <v>0</v>
      </c>
      <c r="H76" s="61">
        <f>$D76*VLOOKUP($C76,Eisbilanzierung!$A:$F,4,FALSE)</f>
        <v>0</v>
      </c>
      <c r="I76" s="61">
        <f>$D76*VLOOKUP($C76,Eisbilanzierung!$A:$F,5,FALSE)</f>
        <v>12</v>
      </c>
      <c r="J76" s="61">
        <f>$D76*VLOOKUP($C76,Eisbilanzierung!$A:$F,6,FALSE)/100</f>
        <v>25.2</v>
      </c>
      <c r="L76" s="71">
        <f>$M69*D76</f>
        <v>12</v>
      </c>
      <c r="M76" s="71" t="str">
        <f t="shared" si="8"/>
        <v>g</v>
      </c>
      <c r="N76" s="117"/>
      <c r="O76" s="118"/>
      <c r="P76" s="118"/>
      <c r="Q76" s="118"/>
      <c r="R76" s="119"/>
    </row>
    <row r="77" spans="1:18" x14ac:dyDescent="0.3">
      <c r="B77" s="55">
        <v>7</v>
      </c>
      <c r="C77" s="51" t="s">
        <v>47</v>
      </c>
      <c r="D77" s="71">
        <v>24</v>
      </c>
      <c r="E77" s="55" t="s">
        <v>1</v>
      </c>
      <c r="F77" s="61">
        <f>$D77*VLOOKUP($C77,Eisbilanzierung!$A:$F,2,FALSE)</f>
        <v>0</v>
      </c>
      <c r="G77" s="61">
        <f>$D77*VLOOKUP($C77,Eisbilanzierung!$A:$F,3,FALSE)</f>
        <v>21.96</v>
      </c>
      <c r="H77" s="61">
        <f>$D77*VLOOKUP($C77,Eisbilanzierung!$A:$F,4,FALSE)</f>
        <v>0</v>
      </c>
      <c r="I77" s="61">
        <f>$D77*VLOOKUP($C77,Eisbilanzierung!$A:$F,5,FALSE)</f>
        <v>24</v>
      </c>
      <c r="J77" s="61">
        <f>$D77*VLOOKUP($C77,Eisbilanzierung!$A:$F,6,FALSE)/100</f>
        <v>87.84</v>
      </c>
      <c r="L77" s="71">
        <f>$M69*D77</f>
        <v>24</v>
      </c>
      <c r="M77" s="71" t="str">
        <f t="shared" si="8"/>
        <v>g</v>
      </c>
      <c r="N77" s="117"/>
      <c r="O77" s="118"/>
      <c r="P77" s="118"/>
      <c r="Q77" s="118"/>
      <c r="R77" s="119"/>
    </row>
    <row r="78" spans="1:18" x14ac:dyDescent="0.3">
      <c r="B78" s="55">
        <v>8</v>
      </c>
      <c r="C78" s="51" t="s">
        <v>86</v>
      </c>
      <c r="D78" s="71">
        <v>10</v>
      </c>
      <c r="E78" s="55" t="s">
        <v>1</v>
      </c>
      <c r="F78" s="61">
        <f>$D78*VLOOKUP($C78,Eisbilanzierung!$A:$F,2,FALSE)</f>
        <v>9</v>
      </c>
      <c r="G78" s="61">
        <f>$D78*VLOOKUP($C78,Eisbilanzierung!$A:$F,3,FALSE)</f>
        <v>0.35000000000000003</v>
      </c>
      <c r="H78" s="61">
        <f>$D78*VLOOKUP($C78,Eisbilanzierung!$A:$F,4,FALSE)</f>
        <v>0.05</v>
      </c>
      <c r="I78" s="61">
        <f>$D78*VLOOKUP($C78,Eisbilanzierung!$A:$F,5,FALSE)</f>
        <v>0.99999999999999978</v>
      </c>
      <c r="J78" s="61">
        <f>$D78*VLOOKUP($C78,Eisbilanzierung!$A:$F,6,FALSE)/100</f>
        <v>3.7</v>
      </c>
      <c r="K78" s="59" t="s">
        <v>190</v>
      </c>
      <c r="L78" s="71">
        <f>$M69*D78</f>
        <v>10</v>
      </c>
      <c r="M78" s="71" t="str">
        <f t="shared" si="8"/>
        <v>g</v>
      </c>
      <c r="N78" s="117"/>
      <c r="O78" s="118"/>
      <c r="P78" s="118"/>
      <c r="Q78" s="118"/>
      <c r="R78" s="119"/>
    </row>
    <row r="79" spans="1:18" x14ac:dyDescent="0.3">
      <c r="B79" s="55">
        <v>9</v>
      </c>
      <c r="C79" s="51" t="s">
        <v>119</v>
      </c>
      <c r="D79" s="72">
        <v>0.04</v>
      </c>
      <c r="E79" s="55" t="s">
        <v>1</v>
      </c>
      <c r="F79" s="61">
        <f>$D79*VLOOKUP($C79,Eisbilanzierung!$A:$F,2,FALSE)</f>
        <v>4.0000000000000002E-4</v>
      </c>
      <c r="G79" s="61">
        <f>$D79*VLOOKUP($C79,Eisbilanzierung!$A:$F,3,FALSE)</f>
        <v>0</v>
      </c>
      <c r="H79" s="61">
        <f>$D79*VLOOKUP($C79,Eisbilanzierung!$A:$F,4,FALSE)</f>
        <v>0</v>
      </c>
      <c r="I79" s="61">
        <f>$D79*VLOOKUP($C79,Eisbilanzierung!$A:$F,5,FALSE)</f>
        <v>3.9600000000000003E-2</v>
      </c>
      <c r="J79" s="61">
        <f>$D79*VLOOKUP($C79,Eisbilanzierung!$A:$F,6,FALSE)/100</f>
        <v>0</v>
      </c>
      <c r="K79" s="59" t="s">
        <v>165</v>
      </c>
      <c r="L79" s="71">
        <f>$M69*D79</f>
        <v>0.04</v>
      </c>
      <c r="M79" s="71" t="str">
        <f>E77</f>
        <v>g</v>
      </c>
      <c r="N79" s="117"/>
      <c r="O79" s="118"/>
      <c r="P79" s="118"/>
      <c r="Q79" s="118"/>
      <c r="R79" s="119"/>
    </row>
    <row r="80" spans="1:18" ht="15" thickBot="1" x14ac:dyDescent="0.35">
      <c r="B80" s="68"/>
      <c r="C80" s="44" t="s">
        <v>7</v>
      </c>
      <c r="D80" s="73">
        <f>SUM(D71:D79)</f>
        <v>928.04</v>
      </c>
      <c r="E80" s="68" t="s">
        <v>1</v>
      </c>
      <c r="F80" s="74">
        <f>SUM(F71:F79)</f>
        <v>639.24040000000002</v>
      </c>
      <c r="G80" s="74">
        <f t="shared" ref="G80:I80" si="9">SUM(G71:G79)</f>
        <v>255.99</v>
      </c>
      <c r="H80" s="74">
        <f t="shared" si="9"/>
        <v>2.3580000000000001</v>
      </c>
      <c r="I80" s="74">
        <f t="shared" si="9"/>
        <v>288.7996</v>
      </c>
      <c r="J80" s="74">
        <f>SUM(J71:J79)</f>
        <v>1209.7</v>
      </c>
      <c r="K80" s="105"/>
      <c r="L80" s="73">
        <f>SUM(L71:L79)</f>
        <v>928.04</v>
      </c>
      <c r="M80" s="68" t="s">
        <v>1</v>
      </c>
      <c r="N80" s="120"/>
      <c r="O80" s="121"/>
      <c r="P80" s="121"/>
      <c r="Q80" s="121"/>
      <c r="R80" s="122"/>
    </row>
    <row r="81" spans="1:18" x14ac:dyDescent="0.3">
      <c r="C81" s="51" t="s">
        <v>113</v>
      </c>
      <c r="F81" s="75">
        <f>F80/$D80</f>
        <v>0.68880694797638042</v>
      </c>
      <c r="G81" s="75">
        <f t="shared" ref="G81:I81" si="10">G80/$D80</f>
        <v>0.27583940347398822</v>
      </c>
      <c r="H81" s="75">
        <f t="shared" si="10"/>
        <v>2.5408387569501316E-3</v>
      </c>
      <c r="I81" s="75">
        <f t="shared" si="10"/>
        <v>0.31119305202361969</v>
      </c>
      <c r="J81" s="76">
        <f>J80/$D80*100</f>
        <v>130.34998491444335</v>
      </c>
      <c r="K81" s="59" t="s">
        <v>222</v>
      </c>
    </row>
    <row r="82" spans="1:18" x14ac:dyDescent="0.3">
      <c r="C82" s="44" t="s">
        <v>60</v>
      </c>
      <c r="F82" s="45">
        <v>0.64</v>
      </c>
      <c r="G82" s="45">
        <v>0.245</v>
      </c>
      <c r="H82" s="45">
        <v>0</v>
      </c>
      <c r="I82" s="45">
        <v>0.3</v>
      </c>
    </row>
    <row r="83" spans="1:18" x14ac:dyDescent="0.3">
      <c r="C83" s="44" t="s">
        <v>61</v>
      </c>
      <c r="F83" s="45">
        <v>0.7</v>
      </c>
      <c r="G83" s="45">
        <v>0.33</v>
      </c>
      <c r="H83" s="45">
        <v>0.01</v>
      </c>
      <c r="I83" s="45">
        <v>0.36</v>
      </c>
    </row>
    <row r="85" spans="1:18" s="64" customFormat="1" ht="18" x14ac:dyDescent="0.3">
      <c r="A85" s="63" t="s">
        <v>273</v>
      </c>
      <c r="D85" s="65"/>
      <c r="E85" s="65"/>
      <c r="F85" s="65"/>
      <c r="K85" s="104"/>
    </row>
    <row r="86" spans="1:18" x14ac:dyDescent="0.3">
      <c r="B86" s="51"/>
    </row>
    <row r="87" spans="1:18" ht="12.6" customHeight="1" x14ac:dyDescent="0.3">
      <c r="B87" s="37" t="s">
        <v>224</v>
      </c>
      <c r="D87" s="30" t="s">
        <v>237</v>
      </c>
      <c r="E87" s="51"/>
    </row>
    <row r="88" spans="1:18" x14ac:dyDescent="0.3">
      <c r="B88" s="51"/>
    </row>
    <row r="89" spans="1:18" ht="36.6" thickBot="1" x14ac:dyDescent="0.35">
      <c r="B89" s="77" t="s">
        <v>388</v>
      </c>
      <c r="F89" s="67" t="s">
        <v>79</v>
      </c>
      <c r="K89" s="85" t="s">
        <v>139</v>
      </c>
      <c r="L89" s="67" t="s">
        <v>264</v>
      </c>
      <c r="M89" s="67">
        <v>0.7</v>
      </c>
    </row>
    <row r="90" spans="1:18" x14ac:dyDescent="0.3">
      <c r="B90" s="68" t="s">
        <v>9</v>
      </c>
      <c r="C90" s="44" t="s">
        <v>10</v>
      </c>
      <c r="D90" s="68" t="s">
        <v>11</v>
      </c>
      <c r="E90" s="68" t="s">
        <v>1</v>
      </c>
      <c r="F90" s="69" t="s">
        <v>81</v>
      </c>
      <c r="G90" s="70" t="s">
        <v>82</v>
      </c>
      <c r="H90" s="69" t="s">
        <v>83</v>
      </c>
      <c r="I90" s="70" t="s">
        <v>84</v>
      </c>
      <c r="J90" s="70" t="s">
        <v>80</v>
      </c>
      <c r="K90" s="86" t="s">
        <v>87</v>
      </c>
      <c r="L90" s="68" t="s">
        <v>11</v>
      </c>
      <c r="M90" s="68" t="s">
        <v>1</v>
      </c>
      <c r="N90" s="114" t="s">
        <v>188</v>
      </c>
      <c r="O90" s="115"/>
      <c r="P90" s="115"/>
      <c r="Q90" s="115"/>
      <c r="R90" s="116"/>
    </row>
    <row r="91" spans="1:18" x14ac:dyDescent="0.3">
      <c r="B91" s="55">
        <v>1</v>
      </c>
      <c r="C91" s="51" t="s">
        <v>27</v>
      </c>
      <c r="D91" s="55">
        <v>0</v>
      </c>
      <c r="E91" s="55" t="s">
        <v>1</v>
      </c>
      <c r="F91" s="61">
        <f>$D91*VLOOKUP($C91,Eisbilanzierung!$A:$F,2,FALSE)</f>
        <v>0</v>
      </c>
      <c r="G91" s="61">
        <f>$D91*VLOOKUP($C91,Eisbilanzierung!$A:$F,3,FALSE)</f>
        <v>0</v>
      </c>
      <c r="H91" s="61">
        <f>$D91*VLOOKUP($C91,Eisbilanzierung!$A:$F,4,FALSE)</f>
        <v>0</v>
      </c>
      <c r="I91" s="61">
        <f>$D91*VLOOKUP($C91,Eisbilanzierung!$A:$F,5,FALSE)</f>
        <v>0</v>
      </c>
      <c r="J91" s="61">
        <f>$D91*VLOOKUP($C91,Eisbilanzierung!$A:$F,6,FALSE)/100</f>
        <v>0</v>
      </c>
      <c r="K91" s="59" t="s">
        <v>274</v>
      </c>
      <c r="L91" s="71">
        <f>$M89*D91</f>
        <v>0</v>
      </c>
      <c r="M91" s="71" t="str">
        <f>E91</f>
        <v>g</v>
      </c>
      <c r="N91" s="117"/>
      <c r="O91" s="118"/>
      <c r="P91" s="118"/>
      <c r="Q91" s="118"/>
      <c r="R91" s="119"/>
    </row>
    <row r="92" spans="1:18" ht="28.8" x14ac:dyDescent="0.3">
      <c r="B92" s="55">
        <v>2</v>
      </c>
      <c r="C92" s="51" t="s">
        <v>102</v>
      </c>
      <c r="D92" s="55">
        <v>440</v>
      </c>
      <c r="E92" s="55" t="s">
        <v>1</v>
      </c>
      <c r="F92" s="61">
        <f>$D92*VLOOKUP($C92,Eisbilanzierung!$A:$F,2,FALSE)</f>
        <v>347.6</v>
      </c>
      <c r="G92" s="61">
        <f>$D92*VLOOKUP($C92,Eisbilanzierung!$A:$F,3,FALSE)</f>
        <v>30.800000000000004</v>
      </c>
      <c r="H92" s="61">
        <f>$D92*VLOOKUP($C92,Eisbilanzierung!$A:$F,4,FALSE)</f>
        <v>0.44</v>
      </c>
      <c r="I92" s="61">
        <f>$D92*VLOOKUP($C92,Eisbilanzierung!$A:$F,5,FALSE)</f>
        <v>92.399999999999977</v>
      </c>
      <c r="J92" s="61">
        <f>$D92*VLOOKUP($C92,Eisbilanzierung!$A:$F,6,FALSE)/100</f>
        <v>189.2</v>
      </c>
      <c r="K92" s="59" t="s">
        <v>277</v>
      </c>
      <c r="L92" s="71">
        <f>$M89*D92</f>
        <v>308</v>
      </c>
      <c r="M92" s="71" t="str">
        <f t="shared" ref="M92:M98" si="11">E92</f>
        <v>g</v>
      </c>
      <c r="N92" s="117"/>
      <c r="O92" s="118"/>
      <c r="P92" s="118"/>
      <c r="Q92" s="118"/>
      <c r="R92" s="119"/>
    </row>
    <row r="93" spans="1:18" x14ac:dyDescent="0.3">
      <c r="B93" s="55">
        <v>3</v>
      </c>
      <c r="C93" s="51" t="s">
        <v>70</v>
      </c>
      <c r="D93" s="55">
        <v>115</v>
      </c>
      <c r="E93" s="55" t="s">
        <v>1</v>
      </c>
      <c r="F93" s="61">
        <f>$D93*VLOOKUP($C93,Eisbilanzierung!$A:$F,2,FALSE)</f>
        <v>0</v>
      </c>
      <c r="G93" s="61">
        <f>$D93*VLOOKUP($C93,Eisbilanzierung!$A:$F,3,FALSE)</f>
        <v>115</v>
      </c>
      <c r="H93" s="61">
        <f>$D93*VLOOKUP($C93,Eisbilanzierung!$A:$F,4,FALSE)</f>
        <v>0</v>
      </c>
      <c r="I93" s="61">
        <f>$D93*VLOOKUP($C93,Eisbilanzierung!$A:$F,5,FALSE)</f>
        <v>115</v>
      </c>
      <c r="J93" s="61">
        <f>$D93*VLOOKUP($C93,Eisbilanzierung!$A:$F,6,FALSE)/100</f>
        <v>465.75</v>
      </c>
      <c r="L93" s="71">
        <f>$M89*D93</f>
        <v>80.5</v>
      </c>
      <c r="M93" s="71" t="str">
        <f t="shared" si="11"/>
        <v>g</v>
      </c>
      <c r="N93" s="117"/>
      <c r="O93" s="118"/>
      <c r="P93" s="118"/>
      <c r="Q93" s="118"/>
      <c r="R93" s="119"/>
    </row>
    <row r="94" spans="1:18" x14ac:dyDescent="0.3">
      <c r="B94" s="55">
        <v>4</v>
      </c>
      <c r="C94" s="51" t="s">
        <v>3</v>
      </c>
      <c r="D94" s="71">
        <v>43</v>
      </c>
      <c r="E94" s="55" t="s">
        <v>1</v>
      </c>
      <c r="F94" s="61">
        <f>$D94*VLOOKUP($C94,Eisbilanzierung!$A:$F,2,FALSE)</f>
        <v>0</v>
      </c>
      <c r="G94" s="61">
        <f>$D94*VLOOKUP($C94,Eisbilanzierung!$A:$F,3,FALSE)</f>
        <v>39.344999999999999</v>
      </c>
      <c r="H94" s="61">
        <f>$D94*VLOOKUP($C94,Eisbilanzierung!$A:$F,4,FALSE)</f>
        <v>0</v>
      </c>
      <c r="I94" s="61">
        <f>$D94*VLOOKUP($C94,Eisbilanzierung!$A:$F,5,FALSE)</f>
        <v>43</v>
      </c>
      <c r="J94" s="61">
        <f>$D94*VLOOKUP($C94,Eisbilanzierung!$A:$F,6,FALSE)/100</f>
        <v>157.38</v>
      </c>
      <c r="L94" s="71">
        <f>$M89*D94</f>
        <v>30.099999999999998</v>
      </c>
      <c r="M94" s="71" t="str">
        <f t="shared" si="11"/>
        <v>g</v>
      </c>
      <c r="N94" s="117"/>
      <c r="O94" s="118"/>
      <c r="P94" s="118"/>
      <c r="Q94" s="118"/>
      <c r="R94" s="119"/>
    </row>
    <row r="95" spans="1:18" x14ac:dyDescent="0.3">
      <c r="B95" s="55">
        <v>5</v>
      </c>
      <c r="C95" s="51" t="s">
        <v>2</v>
      </c>
      <c r="D95" s="71">
        <v>12</v>
      </c>
      <c r="E95" s="55" t="s">
        <v>1</v>
      </c>
      <c r="F95" s="61">
        <f>$D95*VLOOKUP($C95,Eisbilanzierung!$A:$F,2,FALSE)</f>
        <v>0.24</v>
      </c>
      <c r="G95" s="61">
        <f>$D95*VLOOKUP($C95,Eisbilanzierung!$A:$F,3,FALSE)</f>
        <v>6.18</v>
      </c>
      <c r="H95" s="61">
        <f>$D95*VLOOKUP($C95,Eisbilanzierung!$A:$F,4,FALSE)</f>
        <v>0.10799999999999998</v>
      </c>
      <c r="I95" s="61">
        <f>$D95*VLOOKUP($C95,Eisbilanzierung!$A:$F,5,FALSE)</f>
        <v>11.76</v>
      </c>
      <c r="J95" s="61">
        <f>$D95*VLOOKUP($C95,Eisbilanzierung!$A:$F,6,FALSE)/100</f>
        <v>44.16</v>
      </c>
      <c r="L95" s="71">
        <f>$M89*D95</f>
        <v>8.3999999999999986</v>
      </c>
      <c r="M95" s="71" t="str">
        <f t="shared" si="11"/>
        <v>g</v>
      </c>
      <c r="N95" s="117"/>
      <c r="O95" s="118"/>
      <c r="P95" s="118"/>
      <c r="Q95" s="118"/>
      <c r="R95" s="119"/>
    </row>
    <row r="96" spans="1:18" x14ac:dyDescent="0.3">
      <c r="B96" s="55">
        <v>6</v>
      </c>
      <c r="C96" s="51" t="s">
        <v>0</v>
      </c>
      <c r="D96" s="71">
        <v>0</v>
      </c>
      <c r="E96" s="55" t="s">
        <v>1</v>
      </c>
      <c r="F96" s="61">
        <f>$D96*VLOOKUP($C96,Eisbilanzierung!$A:$F,2,FALSE)</f>
        <v>0</v>
      </c>
      <c r="G96" s="61">
        <f>$D96*VLOOKUP($C96,Eisbilanzierung!$A:$F,3,FALSE)</f>
        <v>0</v>
      </c>
      <c r="H96" s="61">
        <f>$D96*VLOOKUP($C96,Eisbilanzierung!$A:$F,4,FALSE)</f>
        <v>0</v>
      </c>
      <c r="I96" s="61">
        <f>$D96*VLOOKUP($C96,Eisbilanzierung!$A:$F,5,FALSE)</f>
        <v>0</v>
      </c>
      <c r="J96" s="61">
        <f>$D96*VLOOKUP($C96,Eisbilanzierung!$A:$F,6,FALSE)/100</f>
        <v>0</v>
      </c>
      <c r="L96" s="71">
        <f>$M89*D96</f>
        <v>0</v>
      </c>
      <c r="M96" s="71" t="str">
        <f t="shared" si="11"/>
        <v>g</v>
      </c>
      <c r="N96" s="117"/>
      <c r="O96" s="118"/>
      <c r="P96" s="118"/>
      <c r="Q96" s="118"/>
      <c r="R96" s="119"/>
    </row>
    <row r="97" spans="1:18" x14ac:dyDescent="0.3">
      <c r="B97" s="55">
        <v>7</v>
      </c>
      <c r="C97" s="51" t="s">
        <v>47</v>
      </c>
      <c r="D97" s="71">
        <v>30</v>
      </c>
      <c r="E97" s="55" t="s">
        <v>1</v>
      </c>
      <c r="F97" s="61">
        <f>$D97*VLOOKUP($C97,Eisbilanzierung!$A:$F,2,FALSE)</f>
        <v>0</v>
      </c>
      <c r="G97" s="61">
        <f>$D97*VLOOKUP($C97,Eisbilanzierung!$A:$F,3,FALSE)</f>
        <v>27.450000000000003</v>
      </c>
      <c r="H97" s="61">
        <f>$D97*VLOOKUP($C97,Eisbilanzierung!$A:$F,4,FALSE)</f>
        <v>0</v>
      </c>
      <c r="I97" s="61">
        <f>$D97*VLOOKUP($C97,Eisbilanzierung!$A:$F,5,FALSE)</f>
        <v>30</v>
      </c>
      <c r="J97" s="61">
        <f>$D97*VLOOKUP($C97,Eisbilanzierung!$A:$F,6,FALSE)/100</f>
        <v>109.8</v>
      </c>
      <c r="L97" s="71">
        <f>$M89*D97</f>
        <v>21</v>
      </c>
      <c r="M97" s="71" t="str">
        <f t="shared" si="11"/>
        <v>g</v>
      </c>
      <c r="N97" s="117"/>
      <c r="O97" s="118"/>
      <c r="P97" s="118"/>
      <c r="Q97" s="118"/>
      <c r="R97" s="119"/>
    </row>
    <row r="98" spans="1:18" ht="28.8" x14ac:dyDescent="0.3">
      <c r="B98" s="55">
        <v>8</v>
      </c>
      <c r="C98" s="51" t="s">
        <v>54</v>
      </c>
      <c r="D98" s="71">
        <v>280</v>
      </c>
      <c r="E98" s="55" t="s">
        <v>1</v>
      </c>
      <c r="F98" s="61">
        <f>$D98*VLOOKUP($C98,Eisbilanzierung!$A:$F,2,FALSE)</f>
        <v>246.4</v>
      </c>
      <c r="G98" s="61">
        <f>$D98*VLOOKUP($C98,Eisbilanzierung!$A:$F,3,FALSE)</f>
        <v>24.640000000000004</v>
      </c>
      <c r="H98" s="61">
        <f>$D98*VLOOKUP($C98,Eisbilanzierung!$A:$F,4,FALSE)</f>
        <v>0.56000000000000005</v>
      </c>
      <c r="I98" s="61">
        <f>$D98*VLOOKUP($C98,Eisbilanzierung!$A:$F,5,FALSE)</f>
        <v>33.6</v>
      </c>
      <c r="J98" s="61">
        <f>$D98*VLOOKUP($C98,Eisbilanzierung!$A:$F,6,FALSE)/100</f>
        <v>126</v>
      </c>
      <c r="K98" s="59" t="s">
        <v>275</v>
      </c>
      <c r="L98" s="71">
        <f>$M89*D98</f>
        <v>196</v>
      </c>
      <c r="M98" s="71" t="str">
        <f t="shared" si="11"/>
        <v>g</v>
      </c>
      <c r="N98" s="117"/>
      <c r="O98" s="118"/>
      <c r="P98" s="118"/>
      <c r="Q98" s="118"/>
      <c r="R98" s="119"/>
    </row>
    <row r="99" spans="1:18" x14ac:dyDescent="0.3">
      <c r="B99" s="55">
        <v>9</v>
      </c>
      <c r="C99" s="51" t="s">
        <v>119</v>
      </c>
      <c r="D99" s="72">
        <v>0</v>
      </c>
      <c r="E99" s="55" t="s">
        <v>1</v>
      </c>
      <c r="F99" s="61">
        <f>$D99*VLOOKUP($C99,Eisbilanzierung!$A:$F,2,FALSE)</f>
        <v>0</v>
      </c>
      <c r="G99" s="61">
        <f>$D99*VLOOKUP($C99,Eisbilanzierung!$A:$F,3,FALSE)</f>
        <v>0</v>
      </c>
      <c r="H99" s="61">
        <f>$D99*VLOOKUP($C99,Eisbilanzierung!$A:$F,4,FALSE)</f>
        <v>0</v>
      </c>
      <c r="I99" s="61">
        <f>$D99*VLOOKUP($C99,Eisbilanzierung!$A:$F,5,FALSE)</f>
        <v>0</v>
      </c>
      <c r="J99" s="61">
        <f>$D99*VLOOKUP($C99,Eisbilanzierung!$A:$F,6,FALSE)/100</f>
        <v>0</v>
      </c>
      <c r="K99" s="59" t="s">
        <v>165</v>
      </c>
      <c r="L99" s="71">
        <f>$M89*D99</f>
        <v>0</v>
      </c>
      <c r="M99" s="71" t="str">
        <f>E97</f>
        <v>g</v>
      </c>
      <c r="N99" s="117"/>
      <c r="O99" s="118"/>
      <c r="P99" s="118"/>
      <c r="Q99" s="118"/>
      <c r="R99" s="119"/>
    </row>
    <row r="100" spans="1:18" ht="15" thickBot="1" x14ac:dyDescent="0.35">
      <c r="B100" s="68"/>
      <c r="C100" s="44" t="s">
        <v>7</v>
      </c>
      <c r="D100" s="73">
        <f>SUM(D91:D99)</f>
        <v>920</v>
      </c>
      <c r="E100" s="68" t="s">
        <v>1</v>
      </c>
      <c r="F100" s="74">
        <f>SUM(F91:F99)</f>
        <v>594.24</v>
      </c>
      <c r="G100" s="74">
        <f t="shared" ref="G100:I100" si="12">SUM(G91:G99)</f>
        <v>243.41500000000005</v>
      </c>
      <c r="H100" s="74">
        <f t="shared" si="12"/>
        <v>1.1080000000000001</v>
      </c>
      <c r="I100" s="74">
        <f t="shared" si="12"/>
        <v>325.76</v>
      </c>
      <c r="J100" s="74">
        <f>SUM(J91:J99)</f>
        <v>1092.29</v>
      </c>
      <c r="K100" s="105"/>
      <c r="L100" s="73">
        <f>SUM(L91:L99)</f>
        <v>644</v>
      </c>
      <c r="M100" s="68" t="s">
        <v>1</v>
      </c>
      <c r="N100" s="120"/>
      <c r="O100" s="121"/>
      <c r="P100" s="121"/>
      <c r="Q100" s="121"/>
      <c r="R100" s="122"/>
    </row>
    <row r="101" spans="1:18" x14ac:dyDescent="0.3">
      <c r="C101" s="51" t="s">
        <v>113</v>
      </c>
      <c r="F101" s="75">
        <f>F100/$D100</f>
        <v>0.64591304347826084</v>
      </c>
      <c r="G101" s="75">
        <f t="shared" ref="G101:I101" si="13">G100/$D100</f>
        <v>0.26458152173913047</v>
      </c>
      <c r="H101" s="75">
        <f t="shared" si="13"/>
        <v>1.2043478260869566E-3</v>
      </c>
      <c r="I101" s="75">
        <f t="shared" si="13"/>
        <v>0.3540869565217391</v>
      </c>
      <c r="J101" s="76">
        <f>J100/$D100*100</f>
        <v>118.72717391304349</v>
      </c>
      <c r="K101" s="59" t="s">
        <v>222</v>
      </c>
    </row>
    <row r="102" spans="1:18" x14ac:dyDescent="0.3">
      <c r="C102" s="44" t="s">
        <v>60</v>
      </c>
      <c r="F102" s="45">
        <v>0.64</v>
      </c>
      <c r="G102" s="45">
        <v>0.245</v>
      </c>
      <c r="H102" s="45">
        <v>0</v>
      </c>
      <c r="I102" s="45">
        <v>0.3</v>
      </c>
      <c r="L102" s="51">
        <v>0</v>
      </c>
    </row>
    <row r="103" spans="1:18" x14ac:dyDescent="0.3">
      <c r="C103" s="44" t="s">
        <v>61</v>
      </c>
      <c r="F103" s="45">
        <v>0.7</v>
      </c>
      <c r="G103" s="45">
        <v>0.33</v>
      </c>
      <c r="H103" s="45">
        <v>0.01</v>
      </c>
      <c r="I103" s="45">
        <v>0.36</v>
      </c>
    </row>
    <row r="106" spans="1:18" s="64" customFormat="1" ht="18" x14ac:dyDescent="0.3">
      <c r="A106" s="63" t="s">
        <v>394</v>
      </c>
      <c r="D106" s="65"/>
      <c r="E106" s="65"/>
      <c r="F106" s="65"/>
      <c r="K106" s="104"/>
    </row>
    <row r="107" spans="1:18" x14ac:dyDescent="0.3">
      <c r="B107" s="51"/>
      <c r="D107" s="51"/>
      <c r="E107" s="51"/>
    </row>
    <row r="108" spans="1:18" ht="36.6" thickBot="1" x14ac:dyDescent="0.35">
      <c r="B108" s="77" t="s">
        <v>394</v>
      </c>
      <c r="F108" s="67" t="s">
        <v>79</v>
      </c>
      <c r="K108" s="85" t="s">
        <v>139</v>
      </c>
      <c r="L108" s="67" t="s">
        <v>264</v>
      </c>
      <c r="M108" s="67">
        <v>1.1000000000000001</v>
      </c>
    </row>
    <row r="109" spans="1:18" x14ac:dyDescent="0.3">
      <c r="B109" s="68" t="s">
        <v>9</v>
      </c>
      <c r="C109" s="44" t="s">
        <v>10</v>
      </c>
      <c r="D109" s="68" t="s">
        <v>11</v>
      </c>
      <c r="E109" s="68" t="s">
        <v>1</v>
      </c>
      <c r="F109" s="69" t="s">
        <v>81</v>
      </c>
      <c r="G109" s="70" t="s">
        <v>82</v>
      </c>
      <c r="H109" s="69" t="s">
        <v>83</v>
      </c>
      <c r="I109" s="70" t="s">
        <v>84</v>
      </c>
      <c r="J109" s="70" t="s">
        <v>80</v>
      </c>
      <c r="K109" s="86" t="s">
        <v>87</v>
      </c>
      <c r="L109" s="68" t="s">
        <v>11</v>
      </c>
      <c r="M109" s="68" t="s">
        <v>1</v>
      </c>
      <c r="N109" s="114" t="s">
        <v>395</v>
      </c>
      <c r="O109" s="115"/>
      <c r="P109" s="115"/>
      <c r="Q109" s="115"/>
      <c r="R109" s="116"/>
    </row>
    <row r="110" spans="1:18" x14ac:dyDescent="0.3">
      <c r="B110" s="55">
        <v>1</v>
      </c>
      <c r="C110" s="51" t="s">
        <v>27</v>
      </c>
      <c r="D110" s="55">
        <v>440</v>
      </c>
      <c r="E110" s="55" t="s">
        <v>1</v>
      </c>
      <c r="F110" s="61">
        <f>$D110*VLOOKUP($C110,Eisbilanzierung!$A:$F,2,FALSE)</f>
        <v>440</v>
      </c>
      <c r="G110" s="61">
        <f>$D110*VLOOKUP($C110,Eisbilanzierung!$A:$F,3,FALSE)</f>
        <v>0</v>
      </c>
      <c r="H110" s="61">
        <f>$D110*VLOOKUP($C110,Eisbilanzierung!$A:$F,4,FALSE)</f>
        <v>0</v>
      </c>
      <c r="I110" s="61">
        <f>$D110*VLOOKUP($C110,Eisbilanzierung!$A:$F,5,FALSE)</f>
        <v>0</v>
      </c>
      <c r="J110" s="61">
        <f>$D110*VLOOKUP($C110,Eisbilanzierung!$A:$F,6,FALSE)/100</f>
        <v>0</v>
      </c>
      <c r="L110" s="71">
        <f>$M108*D110</f>
        <v>484.00000000000006</v>
      </c>
      <c r="M110" s="71" t="str">
        <f>E110</f>
        <v>g</v>
      </c>
      <c r="N110" s="117"/>
      <c r="O110" s="118"/>
      <c r="P110" s="118"/>
      <c r="Q110" s="118"/>
      <c r="R110" s="119"/>
    </row>
    <row r="111" spans="1:18" ht="28.8" x14ac:dyDescent="0.3">
      <c r="B111" s="55">
        <v>2</v>
      </c>
      <c r="C111" s="51" t="s">
        <v>86</v>
      </c>
      <c r="D111" s="55">
        <v>135</v>
      </c>
      <c r="E111" s="55" t="s">
        <v>1</v>
      </c>
      <c r="F111" s="61">
        <f>$D111*VLOOKUP($C111,Eisbilanzierung!$A:$F,2,FALSE)</f>
        <v>121.5</v>
      </c>
      <c r="G111" s="61">
        <f>$D111*VLOOKUP($C111,Eisbilanzierung!$A:$F,3,FALSE)</f>
        <v>4.7250000000000005</v>
      </c>
      <c r="H111" s="61">
        <f>$D111*VLOOKUP($C111,Eisbilanzierung!$A:$F,4,FALSE)</f>
        <v>0.67500000000000004</v>
      </c>
      <c r="I111" s="61">
        <f>$D111*VLOOKUP($C111,Eisbilanzierung!$A:$F,5,FALSE)</f>
        <v>13.499999999999996</v>
      </c>
      <c r="J111" s="61">
        <f>$D111*VLOOKUP($C111,Eisbilanzierung!$A:$F,6,FALSE)/100</f>
        <v>49.95</v>
      </c>
      <c r="K111" s="59" t="s">
        <v>396</v>
      </c>
      <c r="L111" s="71">
        <f>$M108*D111</f>
        <v>148.5</v>
      </c>
      <c r="M111" s="71" t="str">
        <f t="shared" ref="M111:M116" si="14">E111</f>
        <v>g</v>
      </c>
      <c r="N111" s="117"/>
      <c r="O111" s="118"/>
      <c r="P111" s="118"/>
      <c r="Q111" s="118"/>
      <c r="R111" s="119"/>
    </row>
    <row r="112" spans="1:18" x14ac:dyDescent="0.3">
      <c r="B112" s="55">
        <v>3</v>
      </c>
      <c r="C112" s="51" t="s">
        <v>70</v>
      </c>
      <c r="D112" s="71">
        <v>190</v>
      </c>
      <c r="E112" s="55" t="s">
        <v>1</v>
      </c>
      <c r="F112" s="61">
        <f>$D112*VLOOKUP($C112,Eisbilanzierung!$A:$F,2,FALSE)</f>
        <v>0</v>
      </c>
      <c r="G112" s="61">
        <f>$D112*VLOOKUP($C112,Eisbilanzierung!$A:$F,3,FALSE)</f>
        <v>190</v>
      </c>
      <c r="H112" s="61">
        <f>$D112*VLOOKUP($C112,Eisbilanzierung!$A:$F,4,FALSE)</f>
        <v>0</v>
      </c>
      <c r="I112" s="61">
        <f>$D112*VLOOKUP($C112,Eisbilanzierung!$A:$F,5,FALSE)</f>
        <v>190</v>
      </c>
      <c r="J112" s="61">
        <f>$D112*VLOOKUP($C112,Eisbilanzierung!$A:$F,6,FALSE)/100</f>
        <v>769.5</v>
      </c>
      <c r="L112" s="71">
        <f>$M108*D112</f>
        <v>209.00000000000003</v>
      </c>
      <c r="M112" s="71" t="str">
        <f t="shared" si="14"/>
        <v>g</v>
      </c>
      <c r="N112" s="117"/>
      <c r="O112" s="118"/>
      <c r="P112" s="118"/>
      <c r="Q112" s="118"/>
      <c r="R112" s="119"/>
    </row>
    <row r="113" spans="2:18" x14ac:dyDescent="0.3">
      <c r="B113" s="55">
        <v>4</v>
      </c>
      <c r="C113" s="51" t="s">
        <v>4</v>
      </c>
      <c r="D113" s="71">
        <v>30</v>
      </c>
      <c r="E113" s="55" t="s">
        <v>1</v>
      </c>
      <c r="F113" s="61">
        <f>$D113*VLOOKUP($C113,Eisbilanzierung!$A:$F,2,FALSE)</f>
        <v>0</v>
      </c>
      <c r="G113" s="61">
        <f>$D113*VLOOKUP($C113,Eisbilanzierung!$A:$F,3,FALSE)</f>
        <v>28.5</v>
      </c>
      <c r="H113" s="61">
        <f>$D113*VLOOKUP($C113,Eisbilanzierung!$A:$F,4,FALSE)</f>
        <v>0</v>
      </c>
      <c r="I113" s="61">
        <f>$D113*VLOOKUP($C113,Eisbilanzierung!$A:$F,5,FALSE)</f>
        <v>30</v>
      </c>
      <c r="J113" s="61">
        <f>$D113*VLOOKUP($C113,Eisbilanzierung!$A:$F,6,FALSE)/100</f>
        <v>115.8</v>
      </c>
      <c r="L113" s="71">
        <f>$M108*D113</f>
        <v>33</v>
      </c>
      <c r="M113" s="71" t="str">
        <f t="shared" si="14"/>
        <v>g</v>
      </c>
      <c r="N113" s="117"/>
      <c r="O113" s="118"/>
      <c r="P113" s="118"/>
      <c r="Q113" s="118"/>
      <c r="R113" s="119"/>
    </row>
    <row r="114" spans="2:18" x14ac:dyDescent="0.3">
      <c r="B114" s="55">
        <v>5</v>
      </c>
      <c r="C114" s="51" t="s">
        <v>2</v>
      </c>
      <c r="D114" s="71">
        <v>14</v>
      </c>
      <c r="E114" s="55" t="s">
        <v>1</v>
      </c>
      <c r="F114" s="61">
        <f>$D114*VLOOKUP($C114,Eisbilanzierung!$A:$F,2,FALSE)</f>
        <v>0.28000000000000003</v>
      </c>
      <c r="G114" s="61">
        <f>$D114*VLOOKUP($C114,Eisbilanzierung!$A:$F,3,FALSE)</f>
        <v>7.21</v>
      </c>
      <c r="H114" s="61">
        <f>$D114*VLOOKUP($C114,Eisbilanzierung!$A:$F,4,FALSE)</f>
        <v>0.126</v>
      </c>
      <c r="I114" s="61">
        <f>$D114*VLOOKUP($C114,Eisbilanzierung!$A:$F,5,FALSE)</f>
        <v>13.719999999999999</v>
      </c>
      <c r="J114" s="61">
        <f>$D114*VLOOKUP($C114,Eisbilanzierung!$A:$F,6,FALSE)/100</f>
        <v>51.52</v>
      </c>
      <c r="L114" s="71">
        <f>$M108*D114</f>
        <v>15.400000000000002</v>
      </c>
      <c r="M114" s="71" t="str">
        <f t="shared" si="14"/>
        <v>g</v>
      </c>
      <c r="N114" s="117"/>
      <c r="O114" s="118"/>
      <c r="P114" s="118"/>
      <c r="Q114" s="118"/>
      <c r="R114" s="119"/>
    </row>
    <row r="115" spans="2:18" x14ac:dyDescent="0.3">
      <c r="B115" s="55">
        <v>6</v>
      </c>
      <c r="C115" s="51" t="s">
        <v>0</v>
      </c>
      <c r="D115" s="71">
        <v>12</v>
      </c>
      <c r="E115" s="55" t="s">
        <v>1</v>
      </c>
      <c r="F115" s="61">
        <f>$D115*VLOOKUP($C115,Eisbilanzierung!$A:$F,2,FALSE)</f>
        <v>0</v>
      </c>
      <c r="G115" s="61">
        <f>$D115*VLOOKUP($C115,Eisbilanzierung!$A:$F,3,FALSE)</f>
        <v>0</v>
      </c>
      <c r="H115" s="61">
        <f>$D115*VLOOKUP($C115,Eisbilanzierung!$A:$F,4,FALSE)</f>
        <v>0</v>
      </c>
      <c r="I115" s="61">
        <f>$D115*VLOOKUP($C115,Eisbilanzierung!$A:$F,5,FALSE)</f>
        <v>12</v>
      </c>
      <c r="J115" s="61">
        <f>$D115*VLOOKUP($C115,Eisbilanzierung!$A:$F,6,FALSE)/100</f>
        <v>25.2</v>
      </c>
      <c r="L115" s="71">
        <f>$M108*D115</f>
        <v>13.200000000000001</v>
      </c>
      <c r="M115" s="71" t="str">
        <f t="shared" si="14"/>
        <v>g</v>
      </c>
      <c r="N115" s="117"/>
      <c r="O115" s="118"/>
      <c r="P115" s="118"/>
      <c r="Q115" s="118"/>
      <c r="R115" s="119"/>
    </row>
    <row r="116" spans="2:18" x14ac:dyDescent="0.3">
      <c r="B116" s="55">
        <v>7</v>
      </c>
      <c r="C116" s="51" t="s">
        <v>47</v>
      </c>
      <c r="D116" s="71">
        <v>24</v>
      </c>
      <c r="E116" s="55" t="s">
        <v>1</v>
      </c>
      <c r="F116" s="61">
        <f>$D116*VLOOKUP($C116,Eisbilanzierung!$A:$F,2,FALSE)</f>
        <v>0</v>
      </c>
      <c r="G116" s="61">
        <f>$D116*VLOOKUP($C116,Eisbilanzierung!$A:$F,3,FALSE)</f>
        <v>21.96</v>
      </c>
      <c r="H116" s="61">
        <f>$D116*VLOOKUP($C116,Eisbilanzierung!$A:$F,4,FALSE)</f>
        <v>0</v>
      </c>
      <c r="I116" s="61">
        <f>$D116*VLOOKUP($C116,Eisbilanzierung!$A:$F,5,FALSE)</f>
        <v>24</v>
      </c>
      <c r="J116" s="61">
        <f>$D116*VLOOKUP($C116,Eisbilanzierung!$A:$F,6,FALSE)/100</f>
        <v>87.84</v>
      </c>
      <c r="L116" s="71">
        <f>$M108*D116</f>
        <v>26.400000000000002</v>
      </c>
      <c r="M116" s="71" t="str">
        <f t="shared" si="14"/>
        <v>g</v>
      </c>
      <c r="N116" s="117"/>
      <c r="O116" s="118"/>
      <c r="P116" s="118"/>
      <c r="Q116" s="118"/>
      <c r="R116" s="119"/>
    </row>
    <row r="117" spans="2:18" ht="15" thickBot="1" x14ac:dyDescent="0.35">
      <c r="B117" s="55">
        <v>8</v>
      </c>
      <c r="C117" s="51" t="s">
        <v>119</v>
      </c>
      <c r="D117" s="72">
        <v>0.04</v>
      </c>
      <c r="E117" s="55" t="s">
        <v>1</v>
      </c>
      <c r="F117" s="61">
        <f>$D117*VLOOKUP($C117,Eisbilanzierung!$A:$F,2,FALSE)</f>
        <v>4.0000000000000002E-4</v>
      </c>
      <c r="G117" s="61">
        <f>$D117*VLOOKUP($C117,Eisbilanzierung!$A:$F,3,FALSE)</f>
        <v>0</v>
      </c>
      <c r="H117" s="61">
        <f>$D117*VLOOKUP($C117,Eisbilanzierung!$A:$F,4,FALSE)</f>
        <v>0</v>
      </c>
      <c r="I117" s="61">
        <f>$D117*VLOOKUP($C117,Eisbilanzierung!$A:$F,5,FALSE)</f>
        <v>3.9600000000000003E-2</v>
      </c>
      <c r="J117" s="61">
        <f>$D117*VLOOKUP($C117,Eisbilanzierung!$A:$F,6,FALSE)/100</f>
        <v>0</v>
      </c>
      <c r="K117" s="59" t="s">
        <v>165</v>
      </c>
      <c r="L117" s="71">
        <f>$M108*D117</f>
        <v>4.4000000000000004E-2</v>
      </c>
      <c r="M117" s="71" t="str">
        <f>E116</f>
        <v>g</v>
      </c>
      <c r="N117" s="120"/>
      <c r="O117" s="121"/>
      <c r="P117" s="121"/>
      <c r="Q117" s="121"/>
      <c r="R117" s="122"/>
    </row>
    <row r="118" spans="2:18" x14ac:dyDescent="0.3">
      <c r="B118" s="68"/>
      <c r="C118" s="44" t="s">
        <v>7</v>
      </c>
      <c r="D118" s="73">
        <f>SUM(D110:D117)</f>
        <v>845.04</v>
      </c>
      <c r="E118" s="68" t="s">
        <v>1</v>
      </c>
      <c r="F118" s="74">
        <f>SUM(F110:F117)</f>
        <v>561.78039999999999</v>
      </c>
      <c r="G118" s="74">
        <f>SUM(G110:G117)</f>
        <v>252.39500000000001</v>
      </c>
      <c r="H118" s="74">
        <f>SUM(H110:H117)</f>
        <v>0.80100000000000005</v>
      </c>
      <c r="I118" s="74">
        <f>SUM(I110:I117)</f>
        <v>283.25960000000003</v>
      </c>
      <c r="J118" s="74">
        <f>SUM(J110:J117)</f>
        <v>1099.81</v>
      </c>
      <c r="K118" s="105"/>
      <c r="L118" s="73">
        <f>SUM(L110:L117)</f>
        <v>929.54399999999998</v>
      </c>
      <c r="M118" s="68" t="s">
        <v>1</v>
      </c>
    </row>
    <row r="119" spans="2:18" x14ac:dyDescent="0.3">
      <c r="C119" s="51" t="s">
        <v>113</v>
      </c>
      <c r="F119" s="75">
        <f>F118/$D118</f>
        <v>0.66479740603995074</v>
      </c>
      <c r="G119" s="75">
        <f t="shared" ref="G119:I119" si="15">G118/$D118</f>
        <v>0.29867816908075362</v>
      </c>
      <c r="H119" s="75">
        <f t="shared" si="15"/>
        <v>9.4788412382845787E-4</v>
      </c>
      <c r="I119" s="75">
        <f t="shared" si="15"/>
        <v>0.33520259396004931</v>
      </c>
      <c r="J119" s="76">
        <f>J118/$D118*100</f>
        <v>130.14886869260627</v>
      </c>
      <c r="K119" s="59" t="s">
        <v>222</v>
      </c>
    </row>
    <row r="120" spans="2:18" x14ac:dyDescent="0.3">
      <c r="C120" s="44" t="s">
        <v>60</v>
      </c>
      <c r="F120" s="45">
        <v>0.64</v>
      </c>
      <c r="G120" s="45">
        <v>0.245</v>
      </c>
      <c r="H120" s="45">
        <v>0</v>
      </c>
      <c r="I120" s="45">
        <v>0.3</v>
      </c>
    </row>
    <row r="121" spans="2:18" x14ac:dyDescent="0.3">
      <c r="C121" s="44" t="s">
        <v>61</v>
      </c>
      <c r="F121" s="45">
        <v>0.7</v>
      </c>
      <c r="G121" s="45">
        <v>0.33</v>
      </c>
      <c r="H121" s="45">
        <v>0.01</v>
      </c>
      <c r="I121" s="45">
        <v>0.36</v>
      </c>
    </row>
    <row r="123" spans="2:18" x14ac:dyDescent="0.3">
      <c r="B123" s="51"/>
    </row>
  </sheetData>
  <mergeCells count="7">
    <mergeCell ref="N109:R117"/>
    <mergeCell ref="N90:R100"/>
    <mergeCell ref="C24:K24"/>
    <mergeCell ref="N8:R18"/>
    <mergeCell ref="N29:R39"/>
    <mergeCell ref="N49:R59"/>
    <mergeCell ref="N70:R80"/>
  </mergeCells>
  <hyperlinks>
    <hyperlink ref="D5" r:id="rId1" xr:uid="{00000000-0004-0000-0100-000000000000}"/>
    <hyperlink ref="D67" r:id="rId2" xr:uid="{00000000-0004-0000-0100-000001000000}"/>
    <hyperlink ref="I1" r:id="rId3" xr:uid="{00000000-0004-0000-0100-000002000000}"/>
    <hyperlink ref="K1" r:id="rId4" xr:uid="{00000000-0004-0000-0100-000003000000}"/>
  </hyperlinks>
  <pageMargins left="0.7" right="0.7" top="0.78740157499999996" bottom="0.78740157499999996" header="0.3" footer="0.3"/>
  <pageSetup paperSize="9" orientation="portrait" r:id="rId5"/>
  <extLst>
    <ext xmlns:x14="http://schemas.microsoft.com/office/spreadsheetml/2009/9/main" uri="{78C0D931-6437-407d-A8EE-F0AAD7539E65}">
      <x14:conditionalFormattings>
        <x14:conditionalFormatting xmlns:xm="http://schemas.microsoft.com/office/excel/2006/main">
          <x14:cfRule type="cellIs" priority="24" operator="between" id="{63FC8893-1BA0-4E5D-96CD-BD3FE495BA03}">
            <xm:f>Eisbilanzierung!$B$7</xm:f>
            <xm:f>Eisbilanzierung!$B$8</xm:f>
            <x14:dxf>
              <font>
                <color rgb="FF006100"/>
              </font>
              <fill>
                <patternFill>
                  <bgColor rgb="FFC6EFCE"/>
                </patternFill>
              </fill>
            </x14:dxf>
          </x14:cfRule>
          <xm:sqref>F60</xm:sqref>
        </x14:conditionalFormatting>
        <x14:conditionalFormatting xmlns:xm="http://schemas.microsoft.com/office/excel/2006/main">
          <x14:cfRule type="cellIs" priority="23" operator="between" id="{A2A95F53-5337-41A8-9BD6-476C36447F01}">
            <xm:f>Eisbilanzierung!$C$7</xm:f>
            <xm:f>Eisbilanzierung!$C$8</xm:f>
            <x14:dxf>
              <font>
                <color rgb="FF006100"/>
              </font>
              <fill>
                <patternFill>
                  <bgColor rgb="FFC6EFCE"/>
                </patternFill>
              </fill>
            </x14:dxf>
          </x14:cfRule>
          <xm:sqref>G60</xm:sqref>
        </x14:conditionalFormatting>
        <x14:conditionalFormatting xmlns:xm="http://schemas.microsoft.com/office/excel/2006/main">
          <x14:cfRule type="cellIs" priority="22" operator="between" id="{8A4FB49E-002C-4AE9-B56B-0D19C8AAA951}">
            <xm:f>Eisbilanzierung!$D$7</xm:f>
            <xm:f>Eisbilanzierung!$D$8</xm:f>
            <x14:dxf>
              <font>
                <color rgb="FF006100"/>
              </font>
              <fill>
                <patternFill>
                  <bgColor rgb="FFC6EFCE"/>
                </patternFill>
              </fill>
            </x14:dxf>
          </x14:cfRule>
          <xm:sqref>H60</xm:sqref>
        </x14:conditionalFormatting>
        <x14:conditionalFormatting xmlns:xm="http://schemas.microsoft.com/office/excel/2006/main">
          <x14:cfRule type="cellIs" priority="21" operator="between" id="{C9C7BE27-3489-442A-B489-3A36AE4CEC0D}">
            <xm:f>Eisbilanzierung!$E$7</xm:f>
            <xm:f>Eisbilanzierung!$E$8</xm:f>
            <x14:dxf>
              <font>
                <color rgb="FF006100"/>
              </font>
              <fill>
                <patternFill>
                  <bgColor rgb="FFC6EFCE"/>
                </patternFill>
              </fill>
            </x14:dxf>
          </x14:cfRule>
          <xm:sqref>I60</xm:sqref>
        </x14:conditionalFormatting>
        <x14:conditionalFormatting xmlns:xm="http://schemas.microsoft.com/office/excel/2006/main">
          <x14:cfRule type="cellIs" priority="20" operator="between" id="{70629B2D-0CF1-4EA3-995A-34C8F6181989}">
            <xm:f>Eisbilanzierung!$B$7</xm:f>
            <xm:f>Eisbilanzierung!$B$8</xm:f>
            <x14:dxf>
              <font>
                <color rgb="FF006100"/>
              </font>
              <fill>
                <patternFill>
                  <bgColor rgb="FFC6EFCE"/>
                </patternFill>
              </fill>
            </x14:dxf>
          </x14:cfRule>
          <xm:sqref>F41</xm:sqref>
        </x14:conditionalFormatting>
        <x14:conditionalFormatting xmlns:xm="http://schemas.microsoft.com/office/excel/2006/main">
          <x14:cfRule type="cellIs" priority="19" operator="between" id="{C310DE3C-C4B8-4D1F-8308-A49DE9427B3C}">
            <xm:f>Eisbilanzierung!$C$7</xm:f>
            <xm:f>Eisbilanzierung!$C$8</xm:f>
            <x14:dxf>
              <font>
                <color rgb="FF006100"/>
              </font>
              <fill>
                <patternFill>
                  <bgColor rgb="FFC6EFCE"/>
                </patternFill>
              </fill>
            </x14:dxf>
          </x14:cfRule>
          <xm:sqref>G41</xm:sqref>
        </x14:conditionalFormatting>
        <x14:conditionalFormatting xmlns:xm="http://schemas.microsoft.com/office/excel/2006/main">
          <x14:cfRule type="cellIs" priority="18" operator="between" id="{9BC56987-E6EC-41AD-B336-200B9413E18A}">
            <xm:f>Eisbilanzierung!$D$7</xm:f>
            <xm:f>Eisbilanzierung!$D$8</xm:f>
            <x14:dxf>
              <font>
                <color rgb="FF006100"/>
              </font>
              <fill>
                <patternFill>
                  <bgColor rgb="FFC6EFCE"/>
                </patternFill>
              </fill>
            </x14:dxf>
          </x14:cfRule>
          <xm:sqref>H41</xm:sqref>
        </x14:conditionalFormatting>
        <x14:conditionalFormatting xmlns:xm="http://schemas.microsoft.com/office/excel/2006/main">
          <x14:cfRule type="cellIs" priority="17" operator="between" id="{CEE95FAC-38ED-4418-8EDB-0964D13FFB52}">
            <xm:f>Eisbilanzierung!$E$7</xm:f>
            <xm:f>Eisbilanzierung!$E$8</xm:f>
            <x14:dxf>
              <font>
                <color rgb="FF006100"/>
              </font>
              <fill>
                <patternFill>
                  <bgColor rgb="FFC6EFCE"/>
                </patternFill>
              </fill>
            </x14:dxf>
          </x14:cfRule>
          <xm:sqref>I41</xm:sqref>
        </x14:conditionalFormatting>
        <x14:conditionalFormatting xmlns:xm="http://schemas.microsoft.com/office/excel/2006/main">
          <x14:cfRule type="cellIs" priority="13" operator="between" id="{1BFBC916-95C4-4295-893A-6EB7CDE192C5}">
            <xm:f>Eisbilanzierung!$E$7</xm:f>
            <xm:f>Eisbilanzierung!$E$8</xm:f>
            <x14:dxf>
              <font>
                <color rgb="FF006100"/>
              </font>
              <fill>
                <patternFill>
                  <bgColor rgb="FFC6EFCE"/>
                </patternFill>
              </fill>
            </x14:dxf>
          </x14:cfRule>
          <xm:sqref>I19</xm:sqref>
        </x14:conditionalFormatting>
        <x14:conditionalFormatting xmlns:xm="http://schemas.microsoft.com/office/excel/2006/main">
          <x14:cfRule type="cellIs" priority="16" operator="between" id="{2776D495-58F3-4002-B311-5188C7E9FF2D}">
            <xm:f>Eisbilanzierung!$B$7</xm:f>
            <xm:f>Eisbilanzierung!$B$8</xm:f>
            <x14:dxf>
              <font>
                <color rgb="FF006100"/>
              </font>
              <fill>
                <patternFill>
                  <bgColor rgb="FFC6EFCE"/>
                </patternFill>
              </fill>
            </x14:dxf>
          </x14:cfRule>
          <xm:sqref>F19</xm:sqref>
        </x14:conditionalFormatting>
        <x14:conditionalFormatting xmlns:xm="http://schemas.microsoft.com/office/excel/2006/main">
          <x14:cfRule type="cellIs" priority="15" operator="between" id="{E4A1E7FA-879D-4FD2-B7C0-50008840C7A8}">
            <xm:f>Eisbilanzierung!$C$7</xm:f>
            <xm:f>Eisbilanzierung!$C$8</xm:f>
            <x14:dxf>
              <font>
                <color rgb="FF006100"/>
              </font>
              <fill>
                <patternFill>
                  <bgColor rgb="FFC6EFCE"/>
                </patternFill>
              </fill>
            </x14:dxf>
          </x14:cfRule>
          <xm:sqref>G19</xm:sqref>
        </x14:conditionalFormatting>
        <x14:conditionalFormatting xmlns:xm="http://schemas.microsoft.com/office/excel/2006/main">
          <x14:cfRule type="cellIs" priority="14" operator="between" id="{1C3DF9AE-CF86-4DCD-BDA4-DE7F014633EC}">
            <xm:f>Eisbilanzierung!$D$7</xm:f>
            <xm:f>Eisbilanzierung!$D$8</xm:f>
            <x14:dxf>
              <font>
                <color rgb="FF006100"/>
              </font>
              <fill>
                <patternFill>
                  <bgColor rgb="FFC6EFCE"/>
                </patternFill>
              </fill>
            </x14:dxf>
          </x14:cfRule>
          <xm:sqref>H19</xm:sqref>
        </x14:conditionalFormatting>
        <x14:conditionalFormatting xmlns:xm="http://schemas.microsoft.com/office/excel/2006/main">
          <x14:cfRule type="cellIs" priority="12" operator="between" id="{132319FD-B537-42E7-8391-7A8B2EFE9D83}">
            <xm:f>Eisbilanzierung!$B$7</xm:f>
            <xm:f>Eisbilanzierung!$B$8</xm:f>
            <x14:dxf>
              <font>
                <color rgb="FF006100"/>
              </font>
              <fill>
                <patternFill>
                  <bgColor rgb="FFC6EFCE"/>
                </patternFill>
              </fill>
            </x14:dxf>
          </x14:cfRule>
          <xm:sqref>F81</xm:sqref>
        </x14:conditionalFormatting>
        <x14:conditionalFormatting xmlns:xm="http://schemas.microsoft.com/office/excel/2006/main">
          <x14:cfRule type="cellIs" priority="11" operator="between" id="{C64497E6-CDF5-4952-AE99-6704FD4B8371}">
            <xm:f>Eisbilanzierung!$C$7</xm:f>
            <xm:f>Eisbilanzierung!$C$8</xm:f>
            <x14:dxf>
              <font>
                <color rgb="FF006100"/>
              </font>
              <fill>
                <patternFill>
                  <bgColor rgb="FFC6EFCE"/>
                </patternFill>
              </fill>
            </x14:dxf>
          </x14:cfRule>
          <xm:sqref>G81</xm:sqref>
        </x14:conditionalFormatting>
        <x14:conditionalFormatting xmlns:xm="http://schemas.microsoft.com/office/excel/2006/main">
          <x14:cfRule type="cellIs" priority="10" operator="between" id="{8D37DE28-D5F6-4EB3-82C6-AF066A94C29C}">
            <xm:f>Eisbilanzierung!$D$7</xm:f>
            <xm:f>Eisbilanzierung!$D$8</xm:f>
            <x14:dxf>
              <font>
                <color rgb="FF006100"/>
              </font>
              <fill>
                <patternFill>
                  <bgColor rgb="FFC6EFCE"/>
                </patternFill>
              </fill>
            </x14:dxf>
          </x14:cfRule>
          <xm:sqref>H81</xm:sqref>
        </x14:conditionalFormatting>
        <x14:conditionalFormatting xmlns:xm="http://schemas.microsoft.com/office/excel/2006/main">
          <x14:cfRule type="cellIs" priority="9" operator="between" id="{F3E942E3-91BD-407F-8BB1-0CAF4878BB1E}">
            <xm:f>Eisbilanzierung!$E$7</xm:f>
            <xm:f>Eisbilanzierung!$E$8</xm:f>
            <x14:dxf>
              <font>
                <color rgb="FF006100"/>
              </font>
              <fill>
                <patternFill>
                  <bgColor rgb="FFC6EFCE"/>
                </patternFill>
              </fill>
            </x14:dxf>
          </x14:cfRule>
          <xm:sqref>I81</xm:sqref>
        </x14:conditionalFormatting>
        <x14:conditionalFormatting xmlns:xm="http://schemas.microsoft.com/office/excel/2006/main">
          <x14:cfRule type="cellIs" priority="8" operator="between" id="{B8FD48B9-FFF9-46C5-885C-1F0556368FDD}">
            <xm:f>Eisbilanzierung!$B$7</xm:f>
            <xm:f>Eisbilanzierung!$B$8</xm:f>
            <x14:dxf>
              <font>
                <color rgb="FF006100"/>
              </font>
              <fill>
                <patternFill>
                  <bgColor rgb="FFC6EFCE"/>
                </patternFill>
              </fill>
            </x14:dxf>
          </x14:cfRule>
          <xm:sqref>F101</xm:sqref>
        </x14:conditionalFormatting>
        <x14:conditionalFormatting xmlns:xm="http://schemas.microsoft.com/office/excel/2006/main">
          <x14:cfRule type="cellIs" priority="7" operator="between" id="{7B61BFD1-2A95-4E65-BECC-A121A68C6523}">
            <xm:f>Eisbilanzierung!$C$7</xm:f>
            <xm:f>Eisbilanzierung!$C$8</xm:f>
            <x14:dxf>
              <font>
                <color rgb="FF006100"/>
              </font>
              <fill>
                <patternFill>
                  <bgColor rgb="FFC6EFCE"/>
                </patternFill>
              </fill>
            </x14:dxf>
          </x14:cfRule>
          <xm:sqref>G101</xm:sqref>
        </x14:conditionalFormatting>
        <x14:conditionalFormatting xmlns:xm="http://schemas.microsoft.com/office/excel/2006/main">
          <x14:cfRule type="cellIs" priority="6" operator="between" id="{5F666C9F-1829-4867-B9E9-E9843725884F}">
            <xm:f>Eisbilanzierung!$D$7</xm:f>
            <xm:f>Eisbilanzierung!$D$8</xm:f>
            <x14:dxf>
              <font>
                <color rgb="FF006100"/>
              </font>
              <fill>
                <patternFill>
                  <bgColor rgb="FFC6EFCE"/>
                </patternFill>
              </fill>
            </x14:dxf>
          </x14:cfRule>
          <xm:sqref>H101</xm:sqref>
        </x14:conditionalFormatting>
        <x14:conditionalFormatting xmlns:xm="http://schemas.microsoft.com/office/excel/2006/main">
          <x14:cfRule type="cellIs" priority="5" operator="between" id="{658916C0-6FED-4C99-AA05-B6C7A65F6720}">
            <xm:f>Eisbilanzierung!$E$7</xm:f>
            <xm:f>Eisbilanzierung!$E$8</xm:f>
            <x14:dxf>
              <font>
                <color rgb="FF006100"/>
              </font>
              <fill>
                <patternFill>
                  <bgColor rgb="FFC6EFCE"/>
                </patternFill>
              </fill>
            </x14:dxf>
          </x14:cfRule>
          <xm:sqref>I101</xm:sqref>
        </x14:conditionalFormatting>
        <x14:conditionalFormatting xmlns:xm="http://schemas.microsoft.com/office/excel/2006/main">
          <x14:cfRule type="cellIs" priority="4" operator="between" id="{BE24E21F-9471-4E29-813F-BD2ECD8F6D41}">
            <xm:f>Eisbilanzierung!$B$7</xm:f>
            <xm:f>Eisbilanzierung!$B$8</xm:f>
            <x14:dxf>
              <font>
                <color rgb="FF006100"/>
              </font>
              <fill>
                <patternFill>
                  <bgColor rgb="FFC6EFCE"/>
                </patternFill>
              </fill>
            </x14:dxf>
          </x14:cfRule>
          <xm:sqref>F119</xm:sqref>
        </x14:conditionalFormatting>
        <x14:conditionalFormatting xmlns:xm="http://schemas.microsoft.com/office/excel/2006/main">
          <x14:cfRule type="cellIs" priority="3" operator="between" id="{A4733999-DF79-4349-9AF4-DAB19285985F}">
            <xm:f>Eisbilanzierung!$C$7</xm:f>
            <xm:f>Eisbilanzierung!$C$8</xm:f>
            <x14:dxf>
              <font>
                <color rgb="FF006100"/>
              </font>
              <fill>
                <patternFill>
                  <bgColor rgb="FFC6EFCE"/>
                </patternFill>
              </fill>
            </x14:dxf>
          </x14:cfRule>
          <xm:sqref>G119</xm:sqref>
        </x14:conditionalFormatting>
        <x14:conditionalFormatting xmlns:xm="http://schemas.microsoft.com/office/excel/2006/main">
          <x14:cfRule type="cellIs" priority="2" operator="between" id="{276B34E5-511E-4E4B-B47A-3CF3498A625D}">
            <xm:f>Eisbilanzierung!$D$7</xm:f>
            <xm:f>Eisbilanzierung!$D$8</xm:f>
            <x14:dxf>
              <font>
                <color rgb="FF006100"/>
              </font>
              <fill>
                <patternFill>
                  <bgColor rgb="FFC6EFCE"/>
                </patternFill>
              </fill>
            </x14:dxf>
          </x14:cfRule>
          <xm:sqref>H119</xm:sqref>
        </x14:conditionalFormatting>
        <x14:conditionalFormatting xmlns:xm="http://schemas.microsoft.com/office/excel/2006/main">
          <x14:cfRule type="cellIs" priority="1" operator="between" id="{4565493A-414F-4782-AE39-7B79E7449556}">
            <xm:f>Eisbilanzierung!$E$7</xm:f>
            <xm:f>Eisbilanzierung!$E$8</xm:f>
            <x14:dxf>
              <font>
                <color rgb="FF006100"/>
              </font>
              <fill>
                <patternFill>
                  <bgColor rgb="FFC6EFCE"/>
                </patternFill>
              </fill>
            </x14:dxf>
          </x14:cfRule>
          <xm:sqref>I119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B346-89FB-4EE3-8486-1A202B5F14AD}">
  <sheetPr>
    <tabColor rgb="FFFF0000"/>
  </sheetPr>
  <dimension ref="A1:V66"/>
  <sheetViews>
    <sheetView zoomScaleNormal="100" workbookViewId="0">
      <selection activeCell="E14" sqref="E14"/>
    </sheetView>
  </sheetViews>
  <sheetFormatPr baseColWidth="10" defaultRowHeight="14.4" x14ac:dyDescent="0.3"/>
  <cols>
    <col min="1" max="1" width="5" style="51" customWidth="1"/>
    <col min="2" max="2" width="4.21875" style="55" customWidth="1"/>
    <col min="3" max="3" width="20.6640625" style="51" customWidth="1"/>
    <col min="4" max="4" width="11.5546875" style="55"/>
    <col min="5" max="5" width="5.21875" style="55" customWidth="1"/>
    <col min="6" max="6" width="11.5546875" style="78"/>
    <col min="7" max="7" width="7.44140625" style="51" customWidth="1"/>
    <col min="8" max="8" width="21.6640625" style="51" customWidth="1"/>
    <col min="9" max="9" width="10.5546875" style="51" customWidth="1"/>
    <col min="10" max="10" width="6.33203125" style="51" customWidth="1"/>
    <col min="11" max="11" width="31.21875" style="59" customWidth="1"/>
    <col min="12" max="12" width="9.5546875" style="50" customWidth="1"/>
    <col min="13" max="13" width="9.33203125" style="50" customWidth="1"/>
    <col min="14" max="14" width="11.33203125" style="55" customWidth="1"/>
    <col min="15" max="18" width="11.5546875" style="51"/>
    <col min="19" max="19" width="4.21875" style="51" customWidth="1"/>
    <col min="20" max="20" width="24.109375" style="51" customWidth="1"/>
    <col min="21" max="21" width="10.77734375" style="51" customWidth="1"/>
    <col min="22" max="22" width="5" style="51" customWidth="1"/>
    <col min="23" max="16384" width="11.5546875" style="51"/>
  </cols>
  <sheetData>
    <row r="1" spans="1:22" ht="28.8" x14ac:dyDescent="0.3">
      <c r="A1" s="32" t="s">
        <v>358</v>
      </c>
      <c r="H1" s="37" t="s">
        <v>209</v>
      </c>
      <c r="I1" s="98" t="s">
        <v>205</v>
      </c>
      <c r="J1" s="37"/>
      <c r="K1" s="99" t="s">
        <v>206</v>
      </c>
      <c r="L1" s="110"/>
      <c r="M1" s="110"/>
      <c r="N1" s="84" t="s">
        <v>207</v>
      </c>
      <c r="O1" s="37"/>
      <c r="V1" s="100"/>
    </row>
    <row r="2" spans="1:22" x14ac:dyDescent="0.3">
      <c r="A2" s="51" t="s">
        <v>208</v>
      </c>
      <c r="B2" s="48"/>
      <c r="D2" s="62">
        <v>43768</v>
      </c>
    </row>
    <row r="3" spans="1:22" s="80" customFormat="1" ht="18" x14ac:dyDescent="0.3">
      <c r="A3" s="79" t="s">
        <v>359</v>
      </c>
      <c r="D3" s="81"/>
      <c r="E3" s="81"/>
      <c r="K3" s="82"/>
      <c r="L3" s="111"/>
      <c r="M3" s="111"/>
      <c r="N3" s="81"/>
    </row>
    <row r="4" spans="1:22" x14ac:dyDescent="0.3">
      <c r="B4" s="51" t="s">
        <v>360</v>
      </c>
      <c r="D4" s="30" t="s">
        <v>361</v>
      </c>
    </row>
    <row r="5" spans="1:22" ht="18.600000000000001" thickBot="1" x14ac:dyDescent="0.35">
      <c r="B5" s="66" t="s">
        <v>359</v>
      </c>
      <c r="F5" s="67" t="s">
        <v>79</v>
      </c>
      <c r="K5" s="85" t="s">
        <v>306</v>
      </c>
      <c r="L5" s="112" t="s">
        <v>264</v>
      </c>
      <c r="M5" s="112">
        <v>1.8</v>
      </c>
      <c r="N5" s="67"/>
    </row>
    <row r="6" spans="1:22" ht="14.4" customHeight="1" x14ac:dyDescent="0.3">
      <c r="B6" s="68" t="s">
        <v>9</v>
      </c>
      <c r="C6" s="44" t="s">
        <v>10</v>
      </c>
      <c r="D6" s="68" t="s">
        <v>11</v>
      </c>
      <c r="E6" s="68" t="s">
        <v>1</v>
      </c>
      <c r="F6" s="69" t="s">
        <v>81</v>
      </c>
      <c r="G6" s="70" t="s">
        <v>82</v>
      </c>
      <c r="H6" s="69" t="s">
        <v>83</v>
      </c>
      <c r="I6" s="70" t="s">
        <v>84</v>
      </c>
      <c r="J6" s="70" t="s">
        <v>80</v>
      </c>
      <c r="K6" s="86" t="s">
        <v>87</v>
      </c>
      <c r="L6" s="109" t="s">
        <v>11</v>
      </c>
      <c r="M6" s="109" t="s">
        <v>1</v>
      </c>
      <c r="N6" s="109" t="s">
        <v>366</v>
      </c>
      <c r="O6" s="114" t="s">
        <v>397</v>
      </c>
      <c r="P6" s="115"/>
      <c r="Q6" s="115"/>
      <c r="R6" s="115"/>
      <c r="S6" s="116"/>
    </row>
    <row r="7" spans="1:22" x14ac:dyDescent="0.3">
      <c r="B7" s="55">
        <v>1</v>
      </c>
      <c r="C7" s="51" t="s">
        <v>70</v>
      </c>
      <c r="D7" s="55">
        <v>225</v>
      </c>
      <c r="E7" s="55" t="s">
        <v>1</v>
      </c>
      <c r="F7" s="61">
        <f>$D7*VLOOKUP($C7,Eisbilanzierung!$A:$F,2,FALSE)</f>
        <v>0</v>
      </c>
      <c r="G7" s="61">
        <f>$D7*VLOOKUP($C7,Eisbilanzierung!$A:$F,3,FALSE)</f>
        <v>225</v>
      </c>
      <c r="H7" s="61">
        <f>$D7*VLOOKUP($C7,Eisbilanzierung!$A:$F,4,FALSE)</f>
        <v>0</v>
      </c>
      <c r="I7" s="61">
        <f>$D7*VLOOKUP($C7,Eisbilanzierung!$A:$F,5,FALSE)</f>
        <v>225</v>
      </c>
      <c r="J7" s="61">
        <f>$D7*VLOOKUP($C7,Eisbilanzierung!$A:$F,6,FALSE)/100</f>
        <v>911.25</v>
      </c>
      <c r="L7" s="50">
        <f>$M5*D7</f>
        <v>405</v>
      </c>
      <c r="M7" s="50" t="str">
        <f>E7</f>
        <v>g</v>
      </c>
      <c r="N7" s="54">
        <f>D7/D$12</f>
        <v>0.44996400287976962</v>
      </c>
      <c r="O7" s="117"/>
      <c r="P7" s="118"/>
      <c r="Q7" s="118"/>
      <c r="R7" s="118"/>
      <c r="S7" s="119"/>
    </row>
    <row r="8" spans="1:22" x14ac:dyDescent="0.3">
      <c r="B8" s="55">
        <v>2</v>
      </c>
      <c r="C8" s="51" t="s">
        <v>362</v>
      </c>
      <c r="D8" s="55">
        <v>110</v>
      </c>
      <c r="E8" s="55" t="s">
        <v>1</v>
      </c>
      <c r="F8" s="61">
        <f>$D8*VLOOKUP($C8,Eisbilanzierung!$A:$F,2,FALSE)</f>
        <v>0</v>
      </c>
      <c r="G8" s="61">
        <f>$D8*VLOOKUP($C8,Eisbilanzierung!$A:$F,3,FALSE)</f>
        <v>0</v>
      </c>
      <c r="H8" s="61">
        <f>$D8*VLOOKUP($C8,Eisbilanzierung!$A:$F,4,FALSE)</f>
        <v>110</v>
      </c>
      <c r="I8" s="61">
        <f>$D8*VLOOKUP($C8,Eisbilanzierung!$A:$F,5,FALSE)</f>
        <v>110</v>
      </c>
      <c r="J8" s="61">
        <f>$D8*VLOOKUP($C8,Eisbilanzierung!$A:$F,6,FALSE)/100</f>
        <v>969.1</v>
      </c>
      <c r="L8" s="50">
        <f>$M5*D8</f>
        <v>198</v>
      </c>
      <c r="M8" s="50" t="str">
        <f t="shared" ref="M8:M11" si="0">E8</f>
        <v>g</v>
      </c>
      <c r="N8" s="54">
        <f t="shared" ref="N8:N12" si="1">D8/D$12</f>
        <v>0.21998240140788736</v>
      </c>
      <c r="O8" s="117"/>
      <c r="P8" s="118"/>
      <c r="Q8" s="118"/>
      <c r="R8" s="118"/>
      <c r="S8" s="119"/>
    </row>
    <row r="9" spans="1:22" x14ac:dyDescent="0.3">
      <c r="B9" s="55">
        <v>3</v>
      </c>
      <c r="C9" s="51" t="s">
        <v>2</v>
      </c>
      <c r="D9" s="55">
        <v>40</v>
      </c>
      <c r="E9" s="55" t="s">
        <v>1</v>
      </c>
      <c r="F9" s="61">
        <f>$D9*VLOOKUP($C9,Eisbilanzierung!$A:$F,2,FALSE)</f>
        <v>0.8</v>
      </c>
      <c r="G9" s="61">
        <f>$D9*VLOOKUP($C9,Eisbilanzierung!$A:$F,3,FALSE)</f>
        <v>20.6</v>
      </c>
      <c r="H9" s="61">
        <f>$D9*VLOOKUP($C9,Eisbilanzierung!$A:$F,4,FALSE)</f>
        <v>0.36</v>
      </c>
      <c r="I9" s="61">
        <f>$D9*VLOOKUP($C9,Eisbilanzierung!$A:$F,5,FALSE)</f>
        <v>39.200000000000003</v>
      </c>
      <c r="J9" s="61">
        <f>$D9*VLOOKUP($C9,Eisbilanzierung!$A:$F,6,FALSE)/100</f>
        <v>147.19999999999999</v>
      </c>
      <c r="L9" s="50">
        <f>$M5*D9</f>
        <v>72</v>
      </c>
      <c r="M9" s="50" t="str">
        <f t="shared" si="0"/>
        <v>g</v>
      </c>
      <c r="N9" s="54">
        <f t="shared" si="1"/>
        <v>7.9993600511959043E-2</v>
      </c>
      <c r="O9" s="117"/>
      <c r="P9" s="118"/>
      <c r="Q9" s="118"/>
      <c r="R9" s="118"/>
      <c r="S9" s="119"/>
    </row>
    <row r="10" spans="1:22" x14ac:dyDescent="0.3">
      <c r="B10" s="55">
        <v>4</v>
      </c>
      <c r="C10" s="51" t="s">
        <v>119</v>
      </c>
      <c r="D10" s="72">
        <v>0.04</v>
      </c>
      <c r="E10" s="55" t="s">
        <v>1</v>
      </c>
      <c r="F10" s="61">
        <f>$D10*VLOOKUP($C10,Eisbilanzierung!$A:$F,2,FALSE)</f>
        <v>4.0000000000000002E-4</v>
      </c>
      <c r="G10" s="61">
        <f>$D10*VLOOKUP($C10,Eisbilanzierung!$A:$F,3,FALSE)</f>
        <v>0</v>
      </c>
      <c r="H10" s="61">
        <f>$D10*VLOOKUP($C10,Eisbilanzierung!$A:$F,4,FALSE)</f>
        <v>0</v>
      </c>
      <c r="I10" s="61">
        <f>$D10*VLOOKUP($C10,Eisbilanzierung!$A:$F,5,FALSE)</f>
        <v>3.9600000000000003E-2</v>
      </c>
      <c r="J10" s="61">
        <f>$D10*VLOOKUP($C10,Eisbilanzierung!$A:$F,6,FALSE)/100</f>
        <v>0</v>
      </c>
      <c r="K10" s="51" t="s">
        <v>165</v>
      </c>
      <c r="L10" s="55">
        <f>$M5*D10</f>
        <v>7.2000000000000008E-2</v>
      </c>
      <c r="M10" s="55" t="str">
        <f t="shared" si="0"/>
        <v>g</v>
      </c>
      <c r="N10" s="54">
        <f t="shared" si="1"/>
        <v>7.9993600511959039E-5</v>
      </c>
      <c r="O10" s="117"/>
      <c r="P10" s="118"/>
      <c r="Q10" s="118"/>
      <c r="R10" s="118"/>
      <c r="S10" s="119"/>
    </row>
    <row r="11" spans="1:22" ht="15" thickBot="1" x14ac:dyDescent="0.35">
      <c r="B11" s="55">
        <v>5</v>
      </c>
      <c r="C11" s="51" t="s">
        <v>355</v>
      </c>
      <c r="D11" s="55">
        <v>125</v>
      </c>
      <c r="E11" s="55" t="s">
        <v>1</v>
      </c>
      <c r="F11" s="61">
        <f>$D11*VLOOKUP($C11,Eisbilanzierung!$A:$F,2,FALSE)</f>
        <v>2.5</v>
      </c>
      <c r="G11" s="61">
        <f>$D11*VLOOKUP($C11,Eisbilanzierung!$A:$F,3,FALSE)</f>
        <v>7.375</v>
      </c>
      <c r="H11" s="61">
        <f>$D11*VLOOKUP($C11,Eisbilanzierung!$A:$F,4,FALSE)</f>
        <v>60.25</v>
      </c>
      <c r="I11" s="61">
        <f>$D11*VLOOKUP($C11,Eisbilanzierung!$A:$F,5,FALSE)</f>
        <v>122.5</v>
      </c>
      <c r="J11" s="61">
        <f>$D11*VLOOKUP($C11,Eisbilanzierung!$A:$F,6,FALSE)/100</f>
        <v>768.75</v>
      </c>
      <c r="K11" s="51" t="s">
        <v>357</v>
      </c>
      <c r="L11" s="55">
        <f>$M5*D11</f>
        <v>225</v>
      </c>
      <c r="M11" s="55" t="str">
        <f t="shared" si="0"/>
        <v>g</v>
      </c>
      <c r="N11" s="54">
        <f t="shared" si="1"/>
        <v>0.24998000159987199</v>
      </c>
      <c r="O11" s="120"/>
      <c r="P11" s="121"/>
      <c r="Q11" s="121"/>
      <c r="R11" s="121"/>
      <c r="S11" s="122"/>
    </row>
    <row r="12" spans="1:22" x14ac:dyDescent="0.3">
      <c r="B12" s="68"/>
      <c r="C12" s="44" t="s">
        <v>7</v>
      </c>
      <c r="D12" s="73">
        <f>SUM(D7:D11)</f>
        <v>500.04</v>
      </c>
      <c r="E12" s="68" t="s">
        <v>1</v>
      </c>
      <c r="F12" s="74">
        <f>SUM(F7:F11)</f>
        <v>3.3003999999999998</v>
      </c>
      <c r="G12" s="74">
        <f>SUM(G7:G11)</f>
        <v>252.97499999999999</v>
      </c>
      <c r="H12" s="74">
        <f>SUM(H7:H11)</f>
        <v>170.61</v>
      </c>
      <c r="I12" s="74">
        <f>SUM(I7:I11)</f>
        <v>496.7396</v>
      </c>
      <c r="J12" s="74">
        <f>SUM(J7:J11)</f>
        <v>2796.3</v>
      </c>
      <c r="K12" s="86"/>
      <c r="L12" s="109">
        <f>SUM(L7:L11)</f>
        <v>900.072</v>
      </c>
      <c r="M12" s="109" t="s">
        <v>1</v>
      </c>
      <c r="N12" s="108">
        <f t="shared" si="1"/>
        <v>1</v>
      </c>
    </row>
    <row r="13" spans="1:22" x14ac:dyDescent="0.3">
      <c r="C13" s="51" t="s">
        <v>113</v>
      </c>
      <c r="F13" s="75">
        <f>F12/$D12</f>
        <v>6.6002719782417398E-3</v>
      </c>
      <c r="G13" s="75">
        <f t="shared" ref="G13:I13" si="2">G12/$D12</f>
        <v>0.5059095272378209</v>
      </c>
      <c r="H13" s="75">
        <f t="shared" si="2"/>
        <v>0.34119270458363332</v>
      </c>
      <c r="I13" s="75">
        <f t="shared" si="2"/>
        <v>0.99339972802175824</v>
      </c>
      <c r="J13" s="76">
        <f>J12/$D12*100</f>
        <v>559.21526277897772</v>
      </c>
      <c r="K13" s="59" t="s">
        <v>222</v>
      </c>
    </row>
    <row r="14" spans="1:22" x14ac:dyDescent="0.3">
      <c r="F14" s="75"/>
      <c r="G14" s="75"/>
      <c r="H14" s="75"/>
      <c r="I14" s="75"/>
      <c r="J14" s="76"/>
    </row>
    <row r="15" spans="1:22" ht="18.600000000000001" thickBot="1" x14ac:dyDescent="0.35">
      <c r="B15" s="66" t="s">
        <v>377</v>
      </c>
      <c r="F15" s="67" t="s">
        <v>79</v>
      </c>
      <c r="K15" s="85" t="s">
        <v>306</v>
      </c>
      <c r="L15" s="112" t="s">
        <v>264</v>
      </c>
      <c r="M15" s="112">
        <v>1.69</v>
      </c>
      <c r="N15" s="67"/>
    </row>
    <row r="16" spans="1:22" ht="14.4" customHeight="1" x14ac:dyDescent="0.3">
      <c r="B16" s="68" t="s">
        <v>9</v>
      </c>
      <c r="C16" s="44" t="s">
        <v>10</v>
      </c>
      <c r="D16" s="68" t="s">
        <v>11</v>
      </c>
      <c r="E16" s="68" t="s">
        <v>1</v>
      </c>
      <c r="F16" s="69" t="s">
        <v>81</v>
      </c>
      <c r="G16" s="70" t="s">
        <v>82</v>
      </c>
      <c r="H16" s="69" t="s">
        <v>83</v>
      </c>
      <c r="I16" s="70" t="s">
        <v>84</v>
      </c>
      <c r="J16" s="70" t="s">
        <v>80</v>
      </c>
      <c r="K16" s="86" t="s">
        <v>87</v>
      </c>
      <c r="L16" s="109" t="s">
        <v>11</v>
      </c>
      <c r="M16" s="109" t="s">
        <v>1</v>
      </c>
      <c r="N16" s="109" t="s">
        <v>366</v>
      </c>
      <c r="O16" s="114" t="s">
        <v>378</v>
      </c>
      <c r="P16" s="115"/>
      <c r="Q16" s="115"/>
      <c r="R16" s="115"/>
      <c r="S16" s="116"/>
    </row>
    <row r="17" spans="1:19" x14ac:dyDescent="0.3">
      <c r="B17" s="55">
        <v>1</v>
      </c>
      <c r="C17" s="51" t="s">
        <v>70</v>
      </c>
      <c r="D17" s="55">
        <v>50</v>
      </c>
      <c r="E17" s="55" t="s">
        <v>1</v>
      </c>
      <c r="F17" s="61">
        <f>$D17*VLOOKUP($C17,Eisbilanzierung!$A:$F,2,FALSE)</f>
        <v>0</v>
      </c>
      <c r="G17" s="61">
        <f>$D17*VLOOKUP($C17,Eisbilanzierung!$A:$F,3,FALSE)</f>
        <v>50</v>
      </c>
      <c r="H17" s="61">
        <f>$D17*VLOOKUP($C17,Eisbilanzierung!$A:$F,4,FALSE)</f>
        <v>0</v>
      </c>
      <c r="I17" s="61">
        <f>$D17*VLOOKUP($C17,Eisbilanzierung!$A:$F,5,FALSE)</f>
        <v>50</v>
      </c>
      <c r="J17" s="61">
        <f>$D17*VLOOKUP($C17,Eisbilanzierung!$A:$F,6,FALSE)/100</f>
        <v>202.5</v>
      </c>
      <c r="L17" s="50">
        <f>$M15*D17</f>
        <v>84.5</v>
      </c>
      <c r="M17" s="50" t="str">
        <f>E17</f>
        <v>g</v>
      </c>
      <c r="N17" s="54">
        <f>D17/D$12</f>
        <v>9.99920006399488E-2</v>
      </c>
      <c r="O17" s="117"/>
      <c r="P17" s="118"/>
      <c r="Q17" s="118"/>
      <c r="R17" s="118"/>
      <c r="S17" s="119"/>
    </row>
    <row r="18" spans="1:19" x14ac:dyDescent="0.3">
      <c r="B18" s="55">
        <v>2</v>
      </c>
      <c r="C18" s="51" t="s">
        <v>333</v>
      </c>
      <c r="D18" s="55">
        <v>56</v>
      </c>
      <c r="E18" s="55" t="s">
        <v>1</v>
      </c>
      <c r="F18" s="61">
        <f>$D18*VLOOKUP($C18,Eisbilanzierung!$A:$F,2,FALSE)</f>
        <v>0</v>
      </c>
      <c r="G18" s="61">
        <f>$D18*VLOOKUP($C18,Eisbilanzierung!$A:$F,3,FALSE)</f>
        <v>0</v>
      </c>
      <c r="H18" s="61">
        <f>$D18*VLOOKUP($C18,Eisbilanzierung!$A:$F,4,FALSE)</f>
        <v>56</v>
      </c>
      <c r="I18" s="61">
        <f>$D18*VLOOKUP($C18,Eisbilanzierung!$A:$F,5,FALSE)</f>
        <v>56</v>
      </c>
      <c r="J18" s="61">
        <f>$D18*VLOOKUP($C18,Eisbilanzierung!$A:$F,6,FALSE)/100</f>
        <v>495.04</v>
      </c>
      <c r="L18" s="50">
        <f>$M15*D18</f>
        <v>94.64</v>
      </c>
      <c r="M18" s="50" t="str">
        <f t="shared" ref="M18:M21" si="3">E18</f>
        <v>g</v>
      </c>
      <c r="N18" s="54">
        <f t="shared" ref="N18:N22" si="4">D18/D$12</f>
        <v>0.11199104071674265</v>
      </c>
      <c r="O18" s="117"/>
      <c r="P18" s="118"/>
      <c r="Q18" s="118"/>
      <c r="R18" s="118"/>
      <c r="S18" s="119"/>
    </row>
    <row r="19" spans="1:19" x14ac:dyDescent="0.3">
      <c r="B19" s="55">
        <v>3</v>
      </c>
      <c r="C19" s="51" t="s">
        <v>2</v>
      </c>
      <c r="D19" s="55">
        <v>32</v>
      </c>
      <c r="E19" s="55" t="s">
        <v>1</v>
      </c>
      <c r="F19" s="61">
        <f>$D19*VLOOKUP($C19,Eisbilanzierung!$A:$F,2,FALSE)</f>
        <v>0.64</v>
      </c>
      <c r="G19" s="61">
        <f>$D19*VLOOKUP($C19,Eisbilanzierung!$A:$F,3,FALSE)</f>
        <v>16.48</v>
      </c>
      <c r="H19" s="61">
        <f>$D19*VLOOKUP($C19,Eisbilanzierung!$A:$F,4,FALSE)</f>
        <v>0.28799999999999998</v>
      </c>
      <c r="I19" s="61">
        <f>$D19*VLOOKUP($C19,Eisbilanzierung!$A:$F,5,FALSE)</f>
        <v>31.36</v>
      </c>
      <c r="J19" s="61">
        <f>$D19*VLOOKUP($C19,Eisbilanzierung!$A:$F,6,FALSE)/100</f>
        <v>117.76</v>
      </c>
      <c r="L19" s="50">
        <f>$M15*D19</f>
        <v>54.08</v>
      </c>
      <c r="M19" s="50" t="str">
        <f t="shared" si="3"/>
        <v>g</v>
      </c>
      <c r="N19" s="54">
        <f t="shared" si="4"/>
        <v>6.3994880409567231E-2</v>
      </c>
      <c r="O19" s="117"/>
      <c r="P19" s="118"/>
      <c r="Q19" s="118"/>
      <c r="R19" s="118"/>
      <c r="S19" s="119"/>
    </row>
    <row r="20" spans="1:19" x14ac:dyDescent="0.3">
      <c r="B20" s="55">
        <v>4</v>
      </c>
      <c r="C20" s="51" t="s">
        <v>119</v>
      </c>
      <c r="D20" s="72">
        <v>0.04</v>
      </c>
      <c r="E20" s="55" t="s">
        <v>1</v>
      </c>
      <c r="F20" s="61">
        <f>$D20*VLOOKUP($C20,Eisbilanzierung!$A:$F,2,FALSE)</f>
        <v>4.0000000000000002E-4</v>
      </c>
      <c r="G20" s="61">
        <f>$D20*VLOOKUP($C20,Eisbilanzierung!$A:$F,3,FALSE)</f>
        <v>0</v>
      </c>
      <c r="H20" s="61">
        <f>$D20*VLOOKUP($C20,Eisbilanzierung!$A:$F,4,FALSE)</f>
        <v>0</v>
      </c>
      <c r="I20" s="61">
        <f>$D20*VLOOKUP($C20,Eisbilanzierung!$A:$F,5,FALSE)</f>
        <v>3.9600000000000003E-2</v>
      </c>
      <c r="J20" s="61">
        <f>$D20*VLOOKUP($C20,Eisbilanzierung!$A:$F,6,FALSE)/100</f>
        <v>0</v>
      </c>
      <c r="K20" s="51" t="s">
        <v>165</v>
      </c>
      <c r="L20" s="55">
        <f>$M15*D20</f>
        <v>6.7599999999999993E-2</v>
      </c>
      <c r="M20" s="55" t="str">
        <f t="shared" si="3"/>
        <v>g</v>
      </c>
      <c r="N20" s="54">
        <f t="shared" si="4"/>
        <v>7.9993600511959039E-5</v>
      </c>
      <c r="O20" s="117"/>
      <c r="P20" s="118"/>
      <c r="Q20" s="118"/>
      <c r="R20" s="118"/>
      <c r="S20" s="119"/>
    </row>
    <row r="21" spans="1:19" ht="29.4" thickBot="1" x14ac:dyDescent="0.35">
      <c r="B21" s="55">
        <v>5</v>
      </c>
      <c r="C21" s="51" t="s">
        <v>355</v>
      </c>
      <c r="D21" s="55">
        <v>158</v>
      </c>
      <c r="E21" s="55" t="s">
        <v>1</v>
      </c>
      <c r="F21" s="61">
        <f>$D21*VLOOKUP($C21,Eisbilanzierung!$A:$F,2,FALSE)</f>
        <v>3.16</v>
      </c>
      <c r="G21" s="61">
        <f>$D21*VLOOKUP($C21,Eisbilanzierung!$A:$F,3,FALSE)</f>
        <v>9.3219999999999992</v>
      </c>
      <c r="H21" s="61">
        <f>$D21*VLOOKUP($C21,Eisbilanzierung!$A:$F,4,FALSE)</f>
        <v>76.155999999999992</v>
      </c>
      <c r="I21" s="61">
        <f>$D21*VLOOKUP($C21,Eisbilanzierung!$A:$F,5,FALSE)</f>
        <v>154.84</v>
      </c>
      <c r="J21" s="61">
        <f>$D21*VLOOKUP($C21,Eisbilanzierung!$A:$F,6,FALSE)/100</f>
        <v>971.7</v>
      </c>
      <c r="K21" s="59" t="s">
        <v>379</v>
      </c>
      <c r="L21" s="55">
        <f>$M15*D21</f>
        <v>267.02</v>
      </c>
      <c r="M21" s="55" t="str">
        <f t="shared" si="3"/>
        <v>g</v>
      </c>
      <c r="N21" s="54">
        <f t="shared" si="4"/>
        <v>0.3159747220222382</v>
      </c>
      <c r="O21" s="120"/>
      <c r="P21" s="121"/>
      <c r="Q21" s="121"/>
      <c r="R21" s="121"/>
      <c r="S21" s="122"/>
    </row>
    <row r="22" spans="1:19" x14ac:dyDescent="0.3">
      <c r="B22" s="68"/>
      <c r="C22" s="44" t="s">
        <v>7</v>
      </c>
      <c r="D22" s="73">
        <f>SUM(D17:D21)</f>
        <v>296.03999999999996</v>
      </c>
      <c r="E22" s="68" t="s">
        <v>1</v>
      </c>
      <c r="F22" s="74">
        <f>SUM(F17:F21)</f>
        <v>3.8004000000000002</v>
      </c>
      <c r="G22" s="74">
        <f>SUM(G17:G21)</f>
        <v>75.802000000000007</v>
      </c>
      <c r="H22" s="74">
        <f>SUM(H17:H21)</f>
        <v>132.44399999999999</v>
      </c>
      <c r="I22" s="74">
        <f>SUM(I17:I21)</f>
        <v>292.2396</v>
      </c>
      <c r="J22" s="74">
        <f>SUM(J17:J21)</f>
        <v>1787</v>
      </c>
      <c r="K22" s="86"/>
      <c r="L22" s="109">
        <f>SUM(L17:L21)</f>
        <v>500.30759999999998</v>
      </c>
      <c r="M22" s="109" t="s">
        <v>1</v>
      </c>
      <c r="N22" s="108">
        <f t="shared" si="4"/>
        <v>0.5920326373890088</v>
      </c>
    </row>
    <row r="23" spans="1:19" x14ac:dyDescent="0.3">
      <c r="C23" s="51" t="s">
        <v>113</v>
      </c>
      <c r="F23" s="75">
        <f>F22/$D22</f>
        <v>1.2837454398054319E-2</v>
      </c>
      <c r="G23" s="75">
        <f t="shared" ref="G23:I23" si="5">G22/$D22</f>
        <v>0.25605323604918262</v>
      </c>
      <c r="H23" s="75">
        <f t="shared" si="5"/>
        <v>0.44738548844750708</v>
      </c>
      <c r="I23" s="75">
        <f t="shared" si="5"/>
        <v>0.98716254560194583</v>
      </c>
      <c r="J23" s="76">
        <f>J22/$D22*100</f>
        <v>603.63464396703148</v>
      </c>
      <c r="K23" s="59" t="s">
        <v>222</v>
      </c>
    </row>
    <row r="25" spans="1:19" s="80" customFormat="1" ht="18" x14ac:dyDescent="0.3">
      <c r="A25" s="79" t="s">
        <v>359</v>
      </c>
      <c r="D25" s="81"/>
      <c r="E25" s="81"/>
      <c r="K25" s="82"/>
      <c r="L25" s="111"/>
      <c r="M25" s="111"/>
      <c r="N25" s="81"/>
    </row>
    <row r="26" spans="1:19" x14ac:dyDescent="0.3">
      <c r="B26" s="51" t="s">
        <v>368</v>
      </c>
      <c r="D26" s="30" t="s">
        <v>367</v>
      </c>
    </row>
    <row r="27" spans="1:19" ht="18.600000000000001" thickBot="1" x14ac:dyDescent="0.35">
      <c r="B27" s="66" t="s">
        <v>359</v>
      </c>
      <c r="F27" s="67" t="s">
        <v>79</v>
      </c>
      <c r="K27" s="85" t="s">
        <v>306</v>
      </c>
      <c r="L27" s="112" t="s">
        <v>264</v>
      </c>
      <c r="M27" s="112">
        <v>1.8</v>
      </c>
      <c r="N27" s="67"/>
    </row>
    <row r="28" spans="1:19" ht="14.4" customHeight="1" x14ac:dyDescent="0.3">
      <c r="B28" s="68" t="s">
        <v>9</v>
      </c>
      <c r="C28" s="44" t="s">
        <v>10</v>
      </c>
      <c r="D28" s="68" t="s">
        <v>11</v>
      </c>
      <c r="E28" s="68" t="s">
        <v>1</v>
      </c>
      <c r="F28" s="69" t="s">
        <v>81</v>
      </c>
      <c r="G28" s="70" t="s">
        <v>82</v>
      </c>
      <c r="H28" s="69" t="s">
        <v>83</v>
      </c>
      <c r="I28" s="70" t="s">
        <v>84</v>
      </c>
      <c r="J28" s="70" t="s">
        <v>80</v>
      </c>
      <c r="K28" s="86" t="s">
        <v>87</v>
      </c>
      <c r="L28" s="109" t="s">
        <v>11</v>
      </c>
      <c r="M28" s="109" t="s">
        <v>1</v>
      </c>
      <c r="N28" s="109" t="s">
        <v>366</v>
      </c>
      <c r="O28" s="114" t="s">
        <v>348</v>
      </c>
      <c r="P28" s="115"/>
      <c r="Q28" s="115"/>
      <c r="R28" s="115"/>
      <c r="S28" s="116"/>
    </row>
    <row r="29" spans="1:19" x14ac:dyDescent="0.3">
      <c r="B29" s="55">
        <v>1</v>
      </c>
      <c r="C29" s="51" t="s">
        <v>70</v>
      </c>
      <c r="D29" s="55">
        <v>30</v>
      </c>
      <c r="E29" s="55" t="s">
        <v>1</v>
      </c>
      <c r="F29" s="61">
        <f>$D29*VLOOKUP($C29,Eisbilanzierung!$A:$F,2,FALSE)</f>
        <v>0</v>
      </c>
      <c r="G29" s="61">
        <f>$D29*VLOOKUP($C29,Eisbilanzierung!$A:$F,3,FALSE)</f>
        <v>30</v>
      </c>
      <c r="H29" s="61">
        <f>$D29*VLOOKUP($C29,Eisbilanzierung!$A:$F,4,FALSE)</f>
        <v>0</v>
      </c>
      <c r="I29" s="61">
        <f>$D29*VLOOKUP($C29,Eisbilanzierung!$A:$F,5,FALSE)</f>
        <v>30</v>
      </c>
      <c r="J29" s="61">
        <f>$D29*VLOOKUP($C29,Eisbilanzierung!$A:$F,6,FALSE)/100</f>
        <v>121.5</v>
      </c>
      <c r="L29" s="50">
        <f>$M27*D29</f>
        <v>54</v>
      </c>
      <c r="M29" s="50" t="str">
        <f>E29</f>
        <v>g</v>
      </c>
      <c r="N29" s="54">
        <f>D29/D$12</f>
        <v>5.9995200383969279E-2</v>
      </c>
      <c r="O29" s="117"/>
      <c r="P29" s="118"/>
      <c r="Q29" s="118"/>
      <c r="R29" s="118"/>
      <c r="S29" s="119"/>
    </row>
    <row r="30" spans="1:19" x14ac:dyDescent="0.3">
      <c r="B30" s="55">
        <v>2</v>
      </c>
      <c r="C30" s="51" t="s">
        <v>364</v>
      </c>
      <c r="D30" s="55">
        <v>100</v>
      </c>
      <c r="E30" s="55" t="s">
        <v>1</v>
      </c>
      <c r="F30" s="61">
        <f>$D30*VLOOKUP($C30,Eisbilanzierung!$A:$F,2,FALSE)</f>
        <v>1</v>
      </c>
      <c r="G30" s="61">
        <f>$D30*VLOOKUP($C30,Eisbilanzierung!$A:$F,3,FALSE)</f>
        <v>62.5</v>
      </c>
      <c r="H30" s="61">
        <f>$D30*VLOOKUP($C30,Eisbilanzierung!$A:$F,4,FALSE)</f>
        <v>30</v>
      </c>
      <c r="I30" s="61">
        <f>$D30*VLOOKUP($C30,Eisbilanzierung!$A:$F,5,FALSE)</f>
        <v>99</v>
      </c>
      <c r="J30" s="61">
        <f>$D30*VLOOKUP($C30,Eisbilanzierung!$A:$F,6,FALSE)/100</f>
        <v>542</v>
      </c>
      <c r="L30" s="50">
        <f>$M27*D30</f>
        <v>180</v>
      </c>
      <c r="M30" s="50" t="str">
        <f t="shared" ref="M30:M35" si="6">E30</f>
        <v>g</v>
      </c>
      <c r="N30" s="54">
        <f t="shared" ref="N30:N36" si="7">D30/D$12</f>
        <v>0.1999840012798976</v>
      </c>
      <c r="O30" s="117"/>
      <c r="P30" s="118"/>
      <c r="Q30" s="118"/>
      <c r="R30" s="118"/>
      <c r="S30" s="119"/>
    </row>
    <row r="31" spans="1:19" x14ac:dyDescent="0.3">
      <c r="B31" s="55">
        <v>3</v>
      </c>
      <c r="C31" s="51" t="s">
        <v>238</v>
      </c>
      <c r="D31" s="55">
        <v>60</v>
      </c>
      <c r="E31" s="55" t="s">
        <v>1</v>
      </c>
      <c r="F31" s="61">
        <f>$D31*VLOOKUP($C31,Eisbilanzierung!$A:$F,2,FALSE)</f>
        <v>9</v>
      </c>
      <c r="G31" s="61">
        <f>$D31*VLOOKUP($C31,Eisbilanzierung!$A:$F,3,FALSE)</f>
        <v>0.36</v>
      </c>
      <c r="H31" s="61">
        <f>$D31*VLOOKUP($C31,Eisbilanzierung!$A:$F,4,FALSE)</f>
        <v>49.8</v>
      </c>
      <c r="I31" s="61">
        <f>$D31*VLOOKUP($C31,Eisbilanzierung!$A:$F,5,FALSE)</f>
        <v>51</v>
      </c>
      <c r="J31" s="61">
        <f>$D31*VLOOKUP($C31,Eisbilanzierung!$A:$F,6,FALSE)/100</f>
        <v>444.6</v>
      </c>
      <c r="L31" s="50">
        <f>$M27*D31</f>
        <v>108</v>
      </c>
      <c r="M31" s="50" t="str">
        <f t="shared" si="6"/>
        <v>g</v>
      </c>
      <c r="N31" s="54">
        <f t="shared" si="7"/>
        <v>0.11999040076793856</v>
      </c>
      <c r="O31" s="117"/>
      <c r="P31" s="118"/>
      <c r="Q31" s="118"/>
      <c r="R31" s="118"/>
      <c r="S31" s="119"/>
    </row>
    <row r="32" spans="1:19" x14ac:dyDescent="0.3">
      <c r="B32" s="55">
        <v>3</v>
      </c>
      <c r="C32" s="51" t="s">
        <v>39</v>
      </c>
      <c r="D32" s="55">
        <v>100</v>
      </c>
      <c r="E32" s="55" t="s">
        <v>1</v>
      </c>
      <c r="F32" s="61">
        <f>$D32*VLOOKUP($C32,Eisbilanzierung!$A:$F,2,FALSE)</f>
        <v>87</v>
      </c>
      <c r="G32" s="61">
        <f>$D32*VLOOKUP($C32,Eisbilanzierung!$A:$F,3,FALSE)</f>
        <v>4.8</v>
      </c>
      <c r="H32" s="61">
        <f>$D32*VLOOKUP($C32,Eisbilanzierung!$A:$F,4,FALSE)</f>
        <v>3.5000000000000004</v>
      </c>
      <c r="I32" s="61">
        <f>$D32*VLOOKUP($C32,Eisbilanzierung!$A:$F,5,FALSE)</f>
        <v>13</v>
      </c>
      <c r="J32" s="61">
        <f>$D32*VLOOKUP($C32,Eisbilanzierung!$A:$F,6,FALSE)/100</f>
        <v>64</v>
      </c>
      <c r="L32" s="50">
        <f>$M27*D32</f>
        <v>180</v>
      </c>
      <c r="M32" s="50" t="str">
        <f t="shared" si="6"/>
        <v>g</v>
      </c>
      <c r="N32" s="54">
        <f t="shared" ref="N32" si="8">D32/D$12</f>
        <v>0.1999840012798976</v>
      </c>
      <c r="O32" s="117"/>
      <c r="P32" s="118"/>
      <c r="Q32" s="118"/>
      <c r="R32" s="118"/>
      <c r="S32" s="119"/>
    </row>
    <row r="33" spans="1:19" x14ac:dyDescent="0.3">
      <c r="B33" s="55">
        <v>6</v>
      </c>
      <c r="C33" s="51" t="s">
        <v>119</v>
      </c>
      <c r="D33" s="72">
        <v>0.04</v>
      </c>
      <c r="E33" s="55" t="s">
        <v>1</v>
      </c>
      <c r="F33" s="61">
        <f>$D33*VLOOKUP($C33,Eisbilanzierung!$A:$F,2,FALSE)</f>
        <v>4.0000000000000002E-4</v>
      </c>
      <c r="G33" s="61">
        <f>$D33*VLOOKUP($C33,Eisbilanzierung!$A:$F,3,FALSE)</f>
        <v>0</v>
      </c>
      <c r="H33" s="61">
        <f>$D33*VLOOKUP($C33,Eisbilanzierung!$A:$F,4,FALSE)</f>
        <v>0</v>
      </c>
      <c r="I33" s="61">
        <f>$D33*VLOOKUP($C33,Eisbilanzierung!$A:$F,5,FALSE)</f>
        <v>3.9600000000000003E-2</v>
      </c>
      <c r="J33" s="61">
        <f>$D33*VLOOKUP($C33,Eisbilanzierung!$A:$F,6,FALSE)/100</f>
        <v>0</v>
      </c>
      <c r="K33" s="51" t="s">
        <v>165</v>
      </c>
      <c r="L33" s="55">
        <f>$M27*D33</f>
        <v>7.2000000000000008E-2</v>
      </c>
      <c r="M33" s="55" t="str">
        <f t="shared" si="6"/>
        <v>g</v>
      </c>
      <c r="N33" s="54">
        <f t="shared" si="7"/>
        <v>7.9993600511959039E-5</v>
      </c>
      <c r="O33" s="117"/>
      <c r="P33" s="118"/>
      <c r="Q33" s="118"/>
      <c r="R33" s="118"/>
      <c r="S33" s="119"/>
    </row>
    <row r="34" spans="1:19" x14ac:dyDescent="0.3">
      <c r="B34" s="55">
        <v>3</v>
      </c>
      <c r="C34" s="51" t="s">
        <v>182</v>
      </c>
      <c r="D34" s="55">
        <v>5</v>
      </c>
      <c r="E34" s="55" t="s">
        <v>1</v>
      </c>
      <c r="F34" s="61">
        <f>$D34*VLOOKUP($C34,Eisbilanzierung!$A:$F,2,FALSE)</f>
        <v>0</v>
      </c>
      <c r="G34" s="61">
        <f>$D34*VLOOKUP($C34,Eisbilanzierung!$A:$F,3,FALSE)</f>
        <v>5</v>
      </c>
      <c r="H34" s="61">
        <f>$D34*VLOOKUP($C34,Eisbilanzierung!$A:$F,4,FALSE)</f>
        <v>0</v>
      </c>
      <c r="I34" s="61">
        <f>$D34*VLOOKUP($C34,Eisbilanzierung!$A:$F,5,FALSE)</f>
        <v>5</v>
      </c>
      <c r="J34" s="61">
        <f>$D34*VLOOKUP($C34,Eisbilanzierung!$A:$F,6,FALSE)/100</f>
        <v>20.25</v>
      </c>
      <c r="K34" s="59" t="s">
        <v>345</v>
      </c>
      <c r="L34" s="50">
        <f>$M27*D34</f>
        <v>9</v>
      </c>
      <c r="M34" s="50" t="str">
        <f t="shared" si="6"/>
        <v>g</v>
      </c>
      <c r="N34" s="54">
        <f t="shared" si="7"/>
        <v>9.9992000639948803E-3</v>
      </c>
      <c r="O34" s="117"/>
      <c r="P34" s="118"/>
      <c r="Q34" s="118"/>
      <c r="R34" s="118"/>
      <c r="S34" s="119"/>
    </row>
    <row r="35" spans="1:19" ht="15" thickBot="1" x14ac:dyDescent="0.35">
      <c r="B35" s="55">
        <v>7</v>
      </c>
      <c r="C35" s="51" t="s">
        <v>355</v>
      </c>
      <c r="D35" s="55">
        <v>120</v>
      </c>
      <c r="E35" s="55" t="s">
        <v>1</v>
      </c>
      <c r="F35" s="61">
        <f>$D35*VLOOKUP($C35,Eisbilanzierung!$A:$F,2,FALSE)</f>
        <v>2.4</v>
      </c>
      <c r="G35" s="61">
        <f>$D35*VLOOKUP($C35,Eisbilanzierung!$A:$F,3,FALSE)</f>
        <v>7.08</v>
      </c>
      <c r="H35" s="61">
        <f>$D35*VLOOKUP($C35,Eisbilanzierung!$A:$F,4,FALSE)</f>
        <v>57.839999999999996</v>
      </c>
      <c r="I35" s="61">
        <f>$D35*VLOOKUP($C35,Eisbilanzierung!$A:$F,5,FALSE)</f>
        <v>117.6</v>
      </c>
      <c r="J35" s="61">
        <f>$D35*VLOOKUP($C35,Eisbilanzierung!$A:$F,6,FALSE)/100</f>
        <v>738</v>
      </c>
      <c r="K35" s="51" t="s">
        <v>357</v>
      </c>
      <c r="L35" s="55">
        <f>$M27*D35</f>
        <v>216</v>
      </c>
      <c r="M35" s="55" t="str">
        <f t="shared" si="6"/>
        <v>g</v>
      </c>
      <c r="N35" s="54">
        <f t="shared" si="7"/>
        <v>0.23998080153587711</v>
      </c>
      <c r="O35" s="120"/>
      <c r="P35" s="121"/>
      <c r="Q35" s="121"/>
      <c r="R35" s="121"/>
      <c r="S35" s="122"/>
    </row>
    <row r="36" spans="1:19" x14ac:dyDescent="0.3">
      <c r="B36" s="68"/>
      <c r="C36" s="44" t="s">
        <v>7</v>
      </c>
      <c r="D36" s="73">
        <f>SUM(D29:D35)</f>
        <v>415.04</v>
      </c>
      <c r="E36" s="68" t="s">
        <v>1</v>
      </c>
      <c r="F36" s="74">
        <f>SUM(F29:F35)</f>
        <v>99.400400000000005</v>
      </c>
      <c r="G36" s="74">
        <f>SUM(G29:G35)</f>
        <v>109.74</v>
      </c>
      <c r="H36" s="74">
        <f>SUM(H29:H35)</f>
        <v>141.13999999999999</v>
      </c>
      <c r="I36" s="74">
        <f>SUM(I29:I35)</f>
        <v>315.63959999999997</v>
      </c>
      <c r="J36" s="74">
        <f>SUM(J29:J35)</f>
        <v>1930.35</v>
      </c>
      <c r="K36" s="86"/>
      <c r="L36" s="109">
        <f>SUM(L29:L35)</f>
        <v>747.072</v>
      </c>
      <c r="M36" s="109" t="s">
        <v>1</v>
      </c>
      <c r="N36" s="108">
        <f t="shared" si="7"/>
        <v>0.83001359891208704</v>
      </c>
    </row>
    <row r="37" spans="1:19" x14ac:dyDescent="0.3">
      <c r="C37" s="51" t="s">
        <v>113</v>
      </c>
      <c r="F37" s="75">
        <f>F36/$D36</f>
        <v>0.23949595219737857</v>
      </c>
      <c r="G37" s="75">
        <f t="shared" ref="G37:I37" si="9">G36/$D36</f>
        <v>0.26440824980724748</v>
      </c>
      <c r="H37" s="75">
        <f t="shared" si="9"/>
        <v>0.34006360832690818</v>
      </c>
      <c r="I37" s="75">
        <f t="shared" si="9"/>
        <v>0.76050404780262137</v>
      </c>
      <c r="J37" s="76">
        <f>J36/$D36*100</f>
        <v>465.09974942174244</v>
      </c>
      <c r="K37" s="59" t="s">
        <v>222</v>
      </c>
    </row>
    <row r="38" spans="1:19" x14ac:dyDescent="0.3">
      <c r="F38" s="75"/>
      <c r="G38" s="75"/>
      <c r="H38" s="75"/>
      <c r="I38" s="75"/>
      <c r="J38" s="76"/>
    </row>
    <row r="40" spans="1:19" s="80" customFormat="1" ht="18" x14ac:dyDescent="0.3">
      <c r="A40" s="79" t="s">
        <v>359</v>
      </c>
      <c r="D40" s="81"/>
      <c r="E40" s="81"/>
      <c r="K40" s="82"/>
      <c r="L40" s="111"/>
      <c r="M40" s="111"/>
      <c r="N40" s="81"/>
    </row>
    <row r="41" spans="1:19" x14ac:dyDescent="0.3">
      <c r="B41" s="51" t="s">
        <v>370</v>
      </c>
      <c r="D41" s="30" t="s">
        <v>369</v>
      </c>
    </row>
    <row r="42" spans="1:19" ht="18.600000000000001" thickBot="1" x14ac:dyDescent="0.35">
      <c r="B42" s="66" t="s">
        <v>359</v>
      </c>
      <c r="F42" s="67" t="s">
        <v>79</v>
      </c>
      <c r="K42" s="85" t="s">
        <v>306</v>
      </c>
      <c r="L42" s="112" t="s">
        <v>264</v>
      </c>
      <c r="M42" s="112">
        <v>1</v>
      </c>
      <c r="N42" s="67"/>
    </row>
    <row r="43" spans="1:19" ht="14.4" customHeight="1" x14ac:dyDescent="0.3">
      <c r="B43" s="68" t="s">
        <v>9</v>
      </c>
      <c r="C43" s="44" t="s">
        <v>10</v>
      </c>
      <c r="D43" s="68" t="s">
        <v>11</v>
      </c>
      <c r="E43" s="68" t="s">
        <v>1</v>
      </c>
      <c r="F43" s="69" t="s">
        <v>81</v>
      </c>
      <c r="G43" s="70" t="s">
        <v>82</v>
      </c>
      <c r="H43" s="69" t="s">
        <v>83</v>
      </c>
      <c r="I43" s="70" t="s">
        <v>84</v>
      </c>
      <c r="J43" s="70" t="s">
        <v>80</v>
      </c>
      <c r="K43" s="86" t="s">
        <v>87</v>
      </c>
      <c r="L43" s="109" t="s">
        <v>11</v>
      </c>
      <c r="M43" s="109" t="s">
        <v>1</v>
      </c>
      <c r="N43" s="109" t="s">
        <v>366</v>
      </c>
      <c r="O43" s="114" t="s">
        <v>348</v>
      </c>
      <c r="P43" s="115"/>
      <c r="Q43" s="115"/>
      <c r="R43" s="115"/>
      <c r="S43" s="116"/>
    </row>
    <row r="44" spans="1:19" x14ac:dyDescent="0.3">
      <c r="B44" s="55">
        <v>1</v>
      </c>
      <c r="C44" s="51" t="s">
        <v>70</v>
      </c>
      <c r="D44" s="55">
        <v>40</v>
      </c>
      <c r="E44" s="55" t="s">
        <v>1</v>
      </c>
      <c r="F44" s="61">
        <f>$D44*VLOOKUP($C44,Eisbilanzierung!$A:$F,2,FALSE)</f>
        <v>0</v>
      </c>
      <c r="G44" s="61">
        <f>$D44*VLOOKUP($C44,Eisbilanzierung!$A:$F,3,FALSE)</f>
        <v>40</v>
      </c>
      <c r="H44" s="61">
        <f>$D44*VLOOKUP($C44,Eisbilanzierung!$A:$F,4,FALSE)</f>
        <v>0</v>
      </c>
      <c r="I44" s="61">
        <f>$D44*VLOOKUP($C44,Eisbilanzierung!$A:$F,5,FALSE)</f>
        <v>40</v>
      </c>
      <c r="J44" s="61">
        <f>$D44*VLOOKUP($C44,Eisbilanzierung!$A:$F,6,FALSE)/100</f>
        <v>162</v>
      </c>
      <c r="L44" s="50">
        <f>$M42*D44</f>
        <v>40</v>
      </c>
      <c r="M44" s="50" t="str">
        <f>E44</f>
        <v>g</v>
      </c>
      <c r="N44" s="54">
        <f>D44/D$12</f>
        <v>7.9993600511959043E-2</v>
      </c>
      <c r="O44" s="117"/>
      <c r="P44" s="118"/>
      <c r="Q44" s="118"/>
      <c r="R44" s="118"/>
      <c r="S44" s="119"/>
    </row>
    <row r="45" spans="1:19" x14ac:dyDescent="0.3">
      <c r="B45" s="55">
        <v>2</v>
      </c>
      <c r="C45" s="51" t="s">
        <v>364</v>
      </c>
      <c r="D45" s="55">
        <v>120</v>
      </c>
      <c r="E45" s="55" t="s">
        <v>1</v>
      </c>
      <c r="F45" s="61">
        <f>$D45*VLOOKUP($C45,Eisbilanzierung!$A:$F,2,FALSE)</f>
        <v>1.2</v>
      </c>
      <c r="G45" s="61">
        <f>$D45*VLOOKUP($C45,Eisbilanzierung!$A:$F,3,FALSE)</f>
        <v>75</v>
      </c>
      <c r="H45" s="61">
        <f>$D45*VLOOKUP($C45,Eisbilanzierung!$A:$F,4,FALSE)</f>
        <v>36</v>
      </c>
      <c r="I45" s="61">
        <f>$D45*VLOOKUP($C45,Eisbilanzierung!$A:$F,5,FALSE)</f>
        <v>118.8</v>
      </c>
      <c r="J45" s="61">
        <f>$D45*VLOOKUP($C45,Eisbilanzierung!$A:$F,6,FALSE)/100</f>
        <v>650.4</v>
      </c>
      <c r="L45" s="50">
        <f>$M42*D45</f>
        <v>120</v>
      </c>
      <c r="M45" s="50" t="str">
        <f t="shared" ref="M45:M50" si="10">E45</f>
        <v>g</v>
      </c>
      <c r="N45" s="54">
        <f t="shared" ref="N45:N51" si="11">D45/D$12</f>
        <v>0.23998080153587711</v>
      </c>
      <c r="O45" s="117"/>
      <c r="P45" s="118"/>
      <c r="Q45" s="118"/>
      <c r="R45" s="118"/>
      <c r="S45" s="119"/>
    </row>
    <row r="46" spans="1:19" x14ac:dyDescent="0.3">
      <c r="B46" s="55">
        <v>3</v>
      </c>
      <c r="C46" s="51" t="s">
        <v>238</v>
      </c>
      <c r="D46" s="55">
        <v>40</v>
      </c>
      <c r="E46" s="55" t="s">
        <v>1</v>
      </c>
      <c r="F46" s="61">
        <f>$D46*VLOOKUP($C46,Eisbilanzierung!$A:$F,2,FALSE)</f>
        <v>6</v>
      </c>
      <c r="G46" s="61">
        <f>$D46*VLOOKUP($C46,Eisbilanzierung!$A:$F,3,FALSE)</f>
        <v>0.24</v>
      </c>
      <c r="H46" s="61">
        <f>$D46*VLOOKUP($C46,Eisbilanzierung!$A:$F,4,FALSE)</f>
        <v>33.199999999999996</v>
      </c>
      <c r="I46" s="61">
        <f>$D46*VLOOKUP($C46,Eisbilanzierung!$A:$F,5,FALSE)</f>
        <v>34</v>
      </c>
      <c r="J46" s="61">
        <f>$D46*VLOOKUP($C46,Eisbilanzierung!$A:$F,6,FALSE)/100</f>
        <v>296.39999999999998</v>
      </c>
      <c r="L46" s="50">
        <f>$M42*D46</f>
        <v>40</v>
      </c>
      <c r="M46" s="50" t="str">
        <f t="shared" si="10"/>
        <v>g</v>
      </c>
      <c r="N46" s="54">
        <f t="shared" si="11"/>
        <v>7.9993600511959043E-2</v>
      </c>
      <c r="O46" s="117"/>
      <c r="P46" s="118"/>
      <c r="Q46" s="118"/>
      <c r="R46" s="118"/>
      <c r="S46" s="119"/>
    </row>
    <row r="47" spans="1:19" x14ac:dyDescent="0.3">
      <c r="B47" s="55">
        <v>3</v>
      </c>
      <c r="C47" s="51" t="s">
        <v>371</v>
      </c>
      <c r="D47" s="55">
        <v>60</v>
      </c>
      <c r="E47" s="55" t="s">
        <v>1</v>
      </c>
      <c r="F47" s="61">
        <f>$D47*VLOOKUP($C47,Eisbilanzierung!$A:$F,2,FALSE)</f>
        <v>39.6</v>
      </c>
      <c r="G47" s="61">
        <f>$D47*VLOOKUP($C47,Eisbilanzierung!$A:$F,3,FALSE)</f>
        <v>7.5</v>
      </c>
      <c r="H47" s="61">
        <f>$D47*VLOOKUP($C47,Eisbilanzierung!$A:$F,4,FALSE)</f>
        <v>6</v>
      </c>
      <c r="I47" s="61">
        <f>$D47*VLOOKUP($C47,Eisbilanzierung!$A:$F,5,FALSE)</f>
        <v>20.399999999999999</v>
      </c>
      <c r="J47" s="61">
        <f>$D47*VLOOKUP($C47,Eisbilanzierung!$A:$F,6,FALSE)/100</f>
        <v>105.6</v>
      </c>
      <c r="L47" s="50">
        <f>$M42*D47</f>
        <v>60</v>
      </c>
      <c r="M47" s="50" t="str">
        <f t="shared" si="10"/>
        <v>g</v>
      </c>
      <c r="N47" s="54">
        <f t="shared" si="11"/>
        <v>0.11999040076793856</v>
      </c>
      <c r="O47" s="117"/>
      <c r="P47" s="118"/>
      <c r="Q47" s="118"/>
      <c r="R47" s="118"/>
      <c r="S47" s="119"/>
    </row>
    <row r="48" spans="1:19" x14ac:dyDescent="0.3">
      <c r="B48" s="55">
        <v>6</v>
      </c>
      <c r="C48" s="51" t="s">
        <v>119</v>
      </c>
      <c r="D48" s="72">
        <v>0.04</v>
      </c>
      <c r="E48" s="55" t="s">
        <v>1</v>
      </c>
      <c r="F48" s="61">
        <f>$D48*VLOOKUP($C48,Eisbilanzierung!$A:$F,2,FALSE)</f>
        <v>4.0000000000000002E-4</v>
      </c>
      <c r="G48" s="61">
        <f>$D48*VLOOKUP($C48,Eisbilanzierung!$A:$F,3,FALSE)</f>
        <v>0</v>
      </c>
      <c r="H48" s="61">
        <f>$D48*VLOOKUP($C48,Eisbilanzierung!$A:$F,4,FALSE)</f>
        <v>0</v>
      </c>
      <c r="I48" s="61">
        <f>$D48*VLOOKUP($C48,Eisbilanzierung!$A:$F,5,FALSE)</f>
        <v>3.9600000000000003E-2</v>
      </c>
      <c r="J48" s="61">
        <f>$D48*VLOOKUP($C48,Eisbilanzierung!$A:$F,6,FALSE)/100</f>
        <v>0</v>
      </c>
      <c r="K48" s="51" t="s">
        <v>165</v>
      </c>
      <c r="L48" s="55">
        <f>$M42*D48</f>
        <v>0.04</v>
      </c>
      <c r="M48" s="55" t="str">
        <f t="shared" si="10"/>
        <v>g</v>
      </c>
      <c r="N48" s="54">
        <f t="shared" si="11"/>
        <v>7.9993600511959039E-5</v>
      </c>
      <c r="O48" s="117"/>
      <c r="P48" s="118"/>
      <c r="Q48" s="118"/>
      <c r="R48" s="118"/>
      <c r="S48" s="119"/>
    </row>
    <row r="49" spans="1:19" x14ac:dyDescent="0.3">
      <c r="B49" s="55">
        <v>3</v>
      </c>
      <c r="C49" s="51" t="s">
        <v>182</v>
      </c>
      <c r="D49" s="55">
        <v>5</v>
      </c>
      <c r="E49" s="55" t="s">
        <v>1</v>
      </c>
      <c r="F49" s="61">
        <f>$D49*VLOOKUP($C49,Eisbilanzierung!$A:$F,2,FALSE)</f>
        <v>0</v>
      </c>
      <c r="G49" s="61">
        <f>$D49*VLOOKUP($C49,Eisbilanzierung!$A:$F,3,FALSE)</f>
        <v>5</v>
      </c>
      <c r="H49" s="61">
        <f>$D49*VLOOKUP($C49,Eisbilanzierung!$A:$F,4,FALSE)</f>
        <v>0</v>
      </c>
      <c r="I49" s="61">
        <f>$D49*VLOOKUP($C49,Eisbilanzierung!$A:$F,5,FALSE)</f>
        <v>5</v>
      </c>
      <c r="J49" s="61">
        <f>$D49*VLOOKUP($C49,Eisbilanzierung!$A:$F,6,FALSE)/100</f>
        <v>20.25</v>
      </c>
      <c r="K49" s="59" t="s">
        <v>345</v>
      </c>
      <c r="L49" s="50">
        <f>$M42*D49</f>
        <v>5</v>
      </c>
      <c r="M49" s="50" t="str">
        <f t="shared" si="10"/>
        <v>g</v>
      </c>
      <c r="N49" s="54">
        <f t="shared" si="11"/>
        <v>9.9992000639948803E-3</v>
      </c>
      <c r="O49" s="117"/>
      <c r="P49" s="118"/>
      <c r="Q49" s="118"/>
      <c r="R49" s="118"/>
      <c r="S49" s="119"/>
    </row>
    <row r="50" spans="1:19" ht="15" thickBot="1" x14ac:dyDescent="0.35">
      <c r="B50" s="55">
        <v>7</v>
      </c>
      <c r="C50" s="51" t="s">
        <v>355</v>
      </c>
      <c r="D50" s="55">
        <v>120</v>
      </c>
      <c r="E50" s="55" t="s">
        <v>1</v>
      </c>
      <c r="F50" s="61">
        <f>$D50*VLOOKUP($C50,Eisbilanzierung!$A:$F,2,FALSE)</f>
        <v>2.4</v>
      </c>
      <c r="G50" s="61">
        <f>$D50*VLOOKUP($C50,Eisbilanzierung!$A:$F,3,FALSE)</f>
        <v>7.08</v>
      </c>
      <c r="H50" s="61">
        <f>$D50*VLOOKUP($C50,Eisbilanzierung!$A:$F,4,FALSE)</f>
        <v>57.839999999999996</v>
      </c>
      <c r="I50" s="61">
        <f>$D50*VLOOKUP($C50,Eisbilanzierung!$A:$F,5,FALSE)</f>
        <v>117.6</v>
      </c>
      <c r="J50" s="61">
        <f>$D50*VLOOKUP($C50,Eisbilanzierung!$A:$F,6,FALSE)/100</f>
        <v>738</v>
      </c>
      <c r="K50" s="51"/>
      <c r="L50" s="55">
        <f>$M42*D50</f>
        <v>120</v>
      </c>
      <c r="M50" s="55" t="str">
        <f t="shared" si="10"/>
        <v>g</v>
      </c>
      <c r="N50" s="54">
        <f t="shared" si="11"/>
        <v>0.23998080153587711</v>
      </c>
      <c r="O50" s="120"/>
      <c r="P50" s="121"/>
      <c r="Q50" s="121"/>
      <c r="R50" s="121"/>
      <c r="S50" s="122"/>
    </row>
    <row r="51" spans="1:19" x14ac:dyDescent="0.3">
      <c r="B51" s="68"/>
      <c r="C51" s="44" t="s">
        <v>7</v>
      </c>
      <c r="D51" s="73">
        <f>SUM(D44:D50)</f>
        <v>385.04</v>
      </c>
      <c r="E51" s="68" t="s">
        <v>1</v>
      </c>
      <c r="F51" s="74">
        <f>SUM(F44:F50)</f>
        <v>49.200400000000002</v>
      </c>
      <c r="G51" s="74">
        <f>SUM(G44:G50)</f>
        <v>134.82</v>
      </c>
      <c r="H51" s="74">
        <f>SUM(H44:H50)</f>
        <v>133.04</v>
      </c>
      <c r="I51" s="74">
        <f>SUM(I44:I50)</f>
        <v>335.83960000000002</v>
      </c>
      <c r="J51" s="74">
        <f>SUM(J44:J50)</f>
        <v>1972.6499999999999</v>
      </c>
      <c r="K51" s="86"/>
      <c r="L51" s="109">
        <f>SUM(L44:L50)</f>
        <v>385.04</v>
      </c>
      <c r="M51" s="109" t="s">
        <v>1</v>
      </c>
      <c r="N51" s="108">
        <f t="shared" si="11"/>
        <v>0.77001839852811771</v>
      </c>
    </row>
    <row r="52" spans="1:19" x14ac:dyDescent="0.3">
      <c r="C52" s="51" t="s">
        <v>113</v>
      </c>
      <c r="F52" s="75">
        <f>F51/$D51</f>
        <v>0.12777997091211302</v>
      </c>
      <c r="G52" s="75">
        <f t="shared" ref="G52:I52" si="12">G51/$D51</f>
        <v>0.35014543943486387</v>
      </c>
      <c r="H52" s="75">
        <f t="shared" si="12"/>
        <v>0.34552254311240388</v>
      </c>
      <c r="I52" s="75">
        <f t="shared" si="12"/>
        <v>0.87222002908788698</v>
      </c>
      <c r="J52" s="76">
        <f>J51/$D51*100</f>
        <v>512.32339497195096</v>
      </c>
      <c r="K52" s="59" t="s">
        <v>222</v>
      </c>
    </row>
    <row r="53" spans="1:19" x14ac:dyDescent="0.3">
      <c r="F53" s="75"/>
      <c r="G53" s="75"/>
      <c r="H53" s="75"/>
      <c r="I53" s="75"/>
      <c r="J53" s="76"/>
    </row>
    <row r="54" spans="1:19" s="80" customFormat="1" ht="18" x14ac:dyDescent="0.3">
      <c r="A54" s="79" t="s">
        <v>373</v>
      </c>
      <c r="D54" s="81"/>
      <c r="E54" s="81"/>
      <c r="K54" s="82"/>
      <c r="L54" s="111"/>
      <c r="M54" s="111"/>
      <c r="N54" s="81"/>
    </row>
    <row r="55" spans="1:19" x14ac:dyDescent="0.3">
      <c r="B55" s="51"/>
      <c r="D55" s="30"/>
    </row>
    <row r="56" spans="1:19" ht="18.600000000000001" thickBot="1" x14ac:dyDescent="0.35">
      <c r="B56" s="66" t="s">
        <v>373</v>
      </c>
      <c r="F56" s="67" t="s">
        <v>79</v>
      </c>
      <c r="K56" s="87" t="s">
        <v>374</v>
      </c>
      <c r="L56" s="112" t="s">
        <v>264</v>
      </c>
      <c r="M56" s="112">
        <v>1</v>
      </c>
      <c r="N56" s="67"/>
    </row>
    <row r="57" spans="1:19" ht="14.4" customHeight="1" x14ac:dyDescent="0.3">
      <c r="B57" s="68" t="s">
        <v>9</v>
      </c>
      <c r="C57" s="44" t="s">
        <v>10</v>
      </c>
      <c r="D57" s="68" t="s">
        <v>11</v>
      </c>
      <c r="E57" s="68" t="s">
        <v>1</v>
      </c>
      <c r="F57" s="69" t="s">
        <v>81</v>
      </c>
      <c r="G57" s="70" t="s">
        <v>82</v>
      </c>
      <c r="H57" s="69" t="s">
        <v>83</v>
      </c>
      <c r="I57" s="70" t="s">
        <v>84</v>
      </c>
      <c r="J57" s="70" t="s">
        <v>80</v>
      </c>
      <c r="K57" s="86" t="s">
        <v>87</v>
      </c>
      <c r="L57" s="109" t="s">
        <v>11</v>
      </c>
      <c r="M57" s="109" t="s">
        <v>1</v>
      </c>
      <c r="N57" s="109" t="s">
        <v>366</v>
      </c>
      <c r="O57" s="114" t="s">
        <v>348</v>
      </c>
      <c r="P57" s="115"/>
      <c r="Q57" s="115"/>
      <c r="R57" s="115"/>
      <c r="S57" s="116"/>
    </row>
    <row r="58" spans="1:19" x14ac:dyDescent="0.3">
      <c r="B58" s="55">
        <v>1</v>
      </c>
      <c r="C58" s="51" t="s">
        <v>70</v>
      </c>
      <c r="D58" s="55">
        <v>60</v>
      </c>
      <c r="E58" s="55" t="s">
        <v>1</v>
      </c>
      <c r="F58" s="61">
        <f>$D58*VLOOKUP($C58,Eisbilanzierung!$A:$F,2,FALSE)</f>
        <v>0</v>
      </c>
      <c r="G58" s="61">
        <f>$D58*VLOOKUP($C58,Eisbilanzierung!$A:$F,3,FALSE)</f>
        <v>60</v>
      </c>
      <c r="H58" s="61">
        <f>$D58*VLOOKUP($C58,Eisbilanzierung!$A:$F,4,FALSE)</f>
        <v>0</v>
      </c>
      <c r="I58" s="61">
        <f>$D58*VLOOKUP($C58,Eisbilanzierung!$A:$F,5,FALSE)</f>
        <v>60</v>
      </c>
      <c r="J58" s="61">
        <f>$D58*VLOOKUP($C58,Eisbilanzierung!$A:$F,6,FALSE)/100</f>
        <v>243</v>
      </c>
      <c r="L58" s="50">
        <f>$M56*D58</f>
        <v>60</v>
      </c>
      <c r="M58" s="50" t="str">
        <f>E58</f>
        <v>g</v>
      </c>
      <c r="N58" s="54">
        <f>D58/D$12</f>
        <v>0.11999040076793856</v>
      </c>
      <c r="O58" s="117"/>
      <c r="P58" s="118"/>
      <c r="Q58" s="118"/>
      <c r="R58" s="118"/>
      <c r="S58" s="119"/>
    </row>
    <row r="59" spans="1:19" x14ac:dyDescent="0.3">
      <c r="B59" s="55">
        <v>2</v>
      </c>
      <c r="C59" s="36" t="s">
        <v>376</v>
      </c>
      <c r="D59" s="55">
        <v>200</v>
      </c>
      <c r="E59" s="55" t="s">
        <v>1</v>
      </c>
      <c r="F59" s="61">
        <f>$D59*VLOOKUP($C59,Eisbilanzierung!$A:$F,2,FALSE)</f>
        <v>2.8000000000000003</v>
      </c>
      <c r="G59" s="61">
        <f>$D59*VLOOKUP($C59,Eisbilanzierung!$A:$F,3,FALSE)</f>
        <v>108.2</v>
      </c>
      <c r="H59" s="61">
        <f>$D59*VLOOKUP($C59,Eisbilanzierung!$A:$F,4,FALSE)</f>
        <v>63</v>
      </c>
      <c r="I59" s="61">
        <f>$D59*VLOOKUP($C59,Eisbilanzierung!$A:$F,5,FALSE)</f>
        <v>197.2</v>
      </c>
      <c r="J59" s="61">
        <f>$D59*VLOOKUP($C59,Eisbilanzierung!$A:$F,6,FALSE)/100</f>
        <v>1072</v>
      </c>
      <c r="L59" s="50">
        <f>$M56*D59</f>
        <v>200</v>
      </c>
      <c r="M59" s="50" t="str">
        <f t="shared" ref="M59:M64" si="13">E59</f>
        <v>g</v>
      </c>
      <c r="N59" s="54">
        <f t="shared" ref="N59:N65" si="14">D59/D$12</f>
        <v>0.3999680025597952</v>
      </c>
      <c r="O59" s="117"/>
      <c r="P59" s="118"/>
      <c r="Q59" s="118"/>
      <c r="R59" s="118"/>
      <c r="S59" s="119"/>
    </row>
    <row r="60" spans="1:19" x14ac:dyDescent="0.3">
      <c r="B60" s="55">
        <v>3</v>
      </c>
      <c r="C60" s="51" t="s">
        <v>238</v>
      </c>
      <c r="D60" s="55">
        <v>60</v>
      </c>
      <c r="E60" s="55" t="s">
        <v>1</v>
      </c>
      <c r="F60" s="61">
        <f>$D60*VLOOKUP($C60,Eisbilanzierung!$A:$F,2,FALSE)</f>
        <v>9</v>
      </c>
      <c r="G60" s="61">
        <f>$D60*VLOOKUP($C60,Eisbilanzierung!$A:$F,3,FALSE)</f>
        <v>0.36</v>
      </c>
      <c r="H60" s="61">
        <f>$D60*VLOOKUP($C60,Eisbilanzierung!$A:$F,4,FALSE)</f>
        <v>49.8</v>
      </c>
      <c r="I60" s="61">
        <f>$D60*VLOOKUP($C60,Eisbilanzierung!$A:$F,5,FALSE)</f>
        <v>51</v>
      </c>
      <c r="J60" s="61">
        <f>$D60*VLOOKUP($C60,Eisbilanzierung!$A:$F,6,FALSE)/100</f>
        <v>444.6</v>
      </c>
      <c r="L60" s="50">
        <f>$M56*D60</f>
        <v>60</v>
      </c>
      <c r="M60" s="50" t="str">
        <f t="shared" si="13"/>
        <v>g</v>
      </c>
      <c r="N60" s="54">
        <f t="shared" si="14"/>
        <v>0.11999040076793856</v>
      </c>
      <c r="O60" s="117"/>
      <c r="P60" s="118"/>
      <c r="Q60" s="118"/>
      <c r="R60" s="118"/>
      <c r="S60" s="119"/>
    </row>
    <row r="61" spans="1:19" x14ac:dyDescent="0.3">
      <c r="B61" s="55">
        <v>3</v>
      </c>
      <c r="C61" s="51" t="s">
        <v>371</v>
      </c>
      <c r="D61" s="55">
        <v>100</v>
      </c>
      <c r="E61" s="55" t="s">
        <v>1</v>
      </c>
      <c r="F61" s="61">
        <f>$D61*VLOOKUP($C61,Eisbilanzierung!$A:$F,2,FALSE)</f>
        <v>66</v>
      </c>
      <c r="G61" s="61">
        <f>$D61*VLOOKUP($C61,Eisbilanzierung!$A:$F,3,FALSE)</f>
        <v>12.5</v>
      </c>
      <c r="H61" s="61">
        <f>$D61*VLOOKUP($C61,Eisbilanzierung!$A:$F,4,FALSE)</f>
        <v>10</v>
      </c>
      <c r="I61" s="61">
        <f>$D61*VLOOKUP($C61,Eisbilanzierung!$A:$F,5,FALSE)</f>
        <v>34</v>
      </c>
      <c r="J61" s="61">
        <f>$D61*VLOOKUP($C61,Eisbilanzierung!$A:$F,6,FALSE)/100</f>
        <v>176</v>
      </c>
      <c r="L61" s="50">
        <f>$M56*D61</f>
        <v>100</v>
      </c>
      <c r="M61" s="50" t="str">
        <f t="shared" si="13"/>
        <v>g</v>
      </c>
      <c r="N61" s="54">
        <f t="shared" si="14"/>
        <v>0.1999840012798976</v>
      </c>
      <c r="O61" s="117"/>
      <c r="P61" s="118"/>
      <c r="Q61" s="118"/>
      <c r="R61" s="118"/>
      <c r="S61" s="119"/>
    </row>
    <row r="62" spans="1:19" x14ac:dyDescent="0.3">
      <c r="B62" s="55">
        <v>6</v>
      </c>
      <c r="C62" s="51" t="s">
        <v>119</v>
      </c>
      <c r="D62" s="72">
        <v>0.04</v>
      </c>
      <c r="E62" s="55" t="s">
        <v>1</v>
      </c>
      <c r="F62" s="61">
        <f>$D62*VLOOKUP($C62,Eisbilanzierung!$A:$F,2,FALSE)</f>
        <v>4.0000000000000002E-4</v>
      </c>
      <c r="G62" s="61">
        <f>$D62*VLOOKUP($C62,Eisbilanzierung!$A:$F,3,FALSE)</f>
        <v>0</v>
      </c>
      <c r="H62" s="61">
        <f>$D62*VLOOKUP($C62,Eisbilanzierung!$A:$F,4,FALSE)</f>
        <v>0</v>
      </c>
      <c r="I62" s="61">
        <f>$D62*VLOOKUP($C62,Eisbilanzierung!$A:$F,5,FALSE)</f>
        <v>3.9600000000000003E-2</v>
      </c>
      <c r="J62" s="61">
        <f>$D62*VLOOKUP($C62,Eisbilanzierung!$A:$F,6,FALSE)/100</f>
        <v>0</v>
      </c>
      <c r="K62" s="51" t="s">
        <v>165</v>
      </c>
      <c r="L62" s="55">
        <f>$M56*D62</f>
        <v>0.04</v>
      </c>
      <c r="M62" s="55" t="str">
        <f t="shared" si="13"/>
        <v>g</v>
      </c>
      <c r="N62" s="54">
        <f t="shared" si="14"/>
        <v>7.9993600511959039E-5</v>
      </c>
      <c r="O62" s="117"/>
      <c r="P62" s="118"/>
      <c r="Q62" s="118"/>
      <c r="R62" s="118"/>
      <c r="S62" s="119"/>
    </row>
    <row r="63" spans="1:19" x14ac:dyDescent="0.3">
      <c r="B63" s="55">
        <v>3</v>
      </c>
      <c r="C63" s="51" t="s">
        <v>182</v>
      </c>
      <c r="D63" s="55">
        <v>5</v>
      </c>
      <c r="E63" s="55" t="s">
        <v>1</v>
      </c>
      <c r="F63" s="61">
        <f>$D63*VLOOKUP($C63,Eisbilanzierung!$A:$F,2,FALSE)</f>
        <v>0</v>
      </c>
      <c r="G63" s="61">
        <f>$D63*VLOOKUP($C63,Eisbilanzierung!$A:$F,3,FALSE)</f>
        <v>5</v>
      </c>
      <c r="H63" s="61">
        <f>$D63*VLOOKUP($C63,Eisbilanzierung!$A:$F,4,FALSE)</f>
        <v>0</v>
      </c>
      <c r="I63" s="61">
        <f>$D63*VLOOKUP($C63,Eisbilanzierung!$A:$F,5,FALSE)</f>
        <v>5</v>
      </c>
      <c r="J63" s="61">
        <f>$D63*VLOOKUP($C63,Eisbilanzierung!$A:$F,6,FALSE)/100</f>
        <v>20.25</v>
      </c>
      <c r="K63" s="59" t="s">
        <v>345</v>
      </c>
      <c r="L63" s="50">
        <f>$M56*D63</f>
        <v>5</v>
      </c>
      <c r="M63" s="50" t="str">
        <f t="shared" si="13"/>
        <v>g</v>
      </c>
      <c r="N63" s="54">
        <f t="shared" si="14"/>
        <v>9.9992000639948803E-3</v>
      </c>
      <c r="O63" s="117"/>
      <c r="P63" s="118"/>
      <c r="Q63" s="118"/>
      <c r="R63" s="118"/>
      <c r="S63" s="119"/>
    </row>
    <row r="64" spans="1:19" ht="15" thickBot="1" x14ac:dyDescent="0.35">
      <c r="B64" s="55">
        <v>7</v>
      </c>
      <c r="C64" s="51" t="s">
        <v>292</v>
      </c>
      <c r="D64" s="55">
        <v>200</v>
      </c>
      <c r="E64" s="55" t="s">
        <v>1</v>
      </c>
      <c r="F64" s="61">
        <f>$D64*VLOOKUP($C64,Eisbilanzierung!$A:$F,2,FALSE)</f>
        <v>7.6</v>
      </c>
      <c r="G64" s="61">
        <f>$D64*VLOOKUP($C64,Eisbilanzierung!$A:$F,3,FALSE)</f>
        <v>10.8</v>
      </c>
      <c r="H64" s="61">
        <f>$D64*VLOOKUP($C64,Eisbilanzierung!$A:$F,4,FALSE)</f>
        <v>133.4</v>
      </c>
      <c r="I64" s="61">
        <f>$D64*VLOOKUP($C64,Eisbilanzierung!$A:$F,5,FALSE)</f>
        <v>192.4</v>
      </c>
      <c r="J64" s="61">
        <f>$D64*VLOOKUP($C64,Eisbilanzierung!$A:$F,6,FALSE)/100</f>
        <v>1342</v>
      </c>
      <c r="K64" s="51"/>
      <c r="L64" s="55">
        <f>$M56*D64</f>
        <v>200</v>
      </c>
      <c r="M64" s="55" t="str">
        <f t="shared" si="13"/>
        <v>g</v>
      </c>
      <c r="N64" s="54">
        <f t="shared" si="14"/>
        <v>0.3999680025597952</v>
      </c>
      <c r="O64" s="120"/>
      <c r="P64" s="121"/>
      <c r="Q64" s="121"/>
      <c r="R64" s="121"/>
      <c r="S64" s="122"/>
    </row>
    <row r="65" spans="2:14" x14ac:dyDescent="0.3">
      <c r="B65" s="68"/>
      <c r="C65" s="44" t="s">
        <v>7</v>
      </c>
      <c r="D65" s="73">
        <f>SUM(D58:D64)</f>
        <v>625.04</v>
      </c>
      <c r="E65" s="68" t="s">
        <v>1</v>
      </c>
      <c r="F65" s="74">
        <f>SUM(F58:F64)</f>
        <v>85.400399999999991</v>
      </c>
      <c r="G65" s="74">
        <f>SUM(G58:G64)</f>
        <v>196.86</v>
      </c>
      <c r="H65" s="74">
        <f>SUM(H58:H64)</f>
        <v>256.2</v>
      </c>
      <c r="I65" s="74">
        <f>SUM(I58:I64)</f>
        <v>539.63959999999997</v>
      </c>
      <c r="J65" s="74">
        <f>SUM(J58:J64)</f>
        <v>3297.85</v>
      </c>
      <c r="K65" s="86"/>
      <c r="L65" s="109">
        <f>SUM(L58:L64)</f>
        <v>625.04</v>
      </c>
      <c r="M65" s="109" t="s">
        <v>1</v>
      </c>
      <c r="N65" s="108">
        <f t="shared" si="14"/>
        <v>1.2499800015998719</v>
      </c>
    </row>
    <row r="66" spans="2:14" x14ac:dyDescent="0.3">
      <c r="C66" s="51" t="s">
        <v>113</v>
      </c>
      <c r="F66" s="75">
        <f>F65/$D65</f>
        <v>0.13663189555868424</v>
      </c>
      <c r="G66" s="75">
        <f t="shared" ref="G66:I66" si="15">G65/$D65</f>
        <v>0.31495584282605915</v>
      </c>
      <c r="H66" s="75">
        <f t="shared" si="15"/>
        <v>0.40989376679892486</v>
      </c>
      <c r="I66" s="75">
        <f t="shared" si="15"/>
        <v>0.86336810444131573</v>
      </c>
      <c r="J66" s="76">
        <f>J65/$D65*100</f>
        <v>527.62223217714063</v>
      </c>
      <c r="K66" s="59" t="s">
        <v>222</v>
      </c>
    </row>
  </sheetData>
  <mergeCells count="5">
    <mergeCell ref="O6:S11"/>
    <mergeCell ref="O28:S35"/>
    <mergeCell ref="O43:S50"/>
    <mergeCell ref="O57:S64"/>
    <mergeCell ref="O16:S21"/>
  </mergeCells>
  <hyperlinks>
    <hyperlink ref="I1" r:id="rId1" xr:uid="{12454FE5-7B75-48C9-BC0A-D9AD79D0CFB3}"/>
    <hyperlink ref="K1" r:id="rId2" xr:uid="{40750B89-FFEC-4B46-AD05-C3D0390528B8}"/>
    <hyperlink ref="D4" r:id="rId3" xr:uid="{2D696E7B-775A-4B05-81E1-A3EBD84B7FBF}"/>
    <hyperlink ref="D26" r:id="rId4" xr:uid="{34878EC6-2617-4CD0-B91C-BE209452DEE9}"/>
    <hyperlink ref="D41" r:id="rId5" xr:uid="{DD4D772D-9CFF-46E0-8FB4-93E596D46B9A}"/>
  </hyperlinks>
  <pageMargins left="0.7" right="0.7" top="0.78740157499999996" bottom="0.78740157499999996" header="0.3" footer="0.3"/>
  <pageSetup paperSize="9" orientation="portrait" r:id="rId6"/>
  <extLst>
    <ext xmlns:x14="http://schemas.microsoft.com/office/spreadsheetml/2009/9/main" uri="{78C0D931-6437-407d-A8EE-F0AAD7539E65}">
      <x14:conditionalFormattings>
        <x14:conditionalFormatting xmlns:xm="http://schemas.microsoft.com/office/excel/2006/main">
          <x14:cfRule type="cellIs" priority="39" operator="between" id="{D42B4F66-E51B-49F1-8A61-D9748015424D}">
            <xm:f>Eisbilanzierung!$B$5</xm:f>
            <xm:f>Eisbilanzierung!$B$6</xm:f>
            <x14:dxf>
              <font>
                <color rgb="FF006100"/>
              </font>
              <fill>
                <patternFill>
                  <bgColor rgb="FFC6EFCE"/>
                </patternFill>
              </fill>
            </x14:dxf>
          </x14:cfRule>
          <x14:cfRule type="cellIs" priority="40" operator="between" id="{47583950-1022-49B5-886C-57B2F483FD8D}">
            <xm:f>Eisbilanzierung!$B$5*Eisbilanzierung!$F$5</xm:f>
            <xm:f>Eisbilanzierung!$B$6*Eisbilanzierung!$F$6</xm:f>
            <x14:dxf>
              <fill>
                <patternFill>
                  <bgColor rgb="FFFFFF99"/>
                </patternFill>
              </fill>
            </x14:dxf>
          </x14:cfRule>
          <xm:sqref>F13:F14</xm:sqref>
        </x14:conditionalFormatting>
        <x14:conditionalFormatting xmlns:xm="http://schemas.microsoft.com/office/excel/2006/main">
          <x14:cfRule type="cellIs" priority="37" operator="between" id="{109C280E-85AC-4BB2-9510-761BF25E6365}">
            <xm:f>Eisbilanzierung!$C$5</xm:f>
            <xm:f>Eisbilanzierung!$C$6</xm:f>
            <x14:dxf>
              <font>
                <color rgb="FF006100"/>
              </font>
              <fill>
                <patternFill>
                  <bgColor rgb="FFC6EFCE"/>
                </patternFill>
              </fill>
            </x14:dxf>
          </x14:cfRule>
          <x14:cfRule type="cellIs" priority="38" operator="between" id="{6CF30684-D376-43F5-808E-58F7F7DDCCAD}">
            <xm:f>Eisbilanzierung!$C$5*Eisbilanzierung!$F$5</xm:f>
            <xm:f>Eisbilanzierung!$C$6*Eisbilanzierung!$F$6</xm:f>
            <x14:dxf>
              <fill>
                <patternFill>
                  <bgColor rgb="FFFFFF99"/>
                </patternFill>
              </fill>
            </x14:dxf>
          </x14:cfRule>
          <xm:sqref>G13:G14</xm:sqref>
        </x14:conditionalFormatting>
        <x14:conditionalFormatting xmlns:xm="http://schemas.microsoft.com/office/excel/2006/main">
          <x14:cfRule type="cellIs" priority="35" operator="between" id="{D9584B79-E8D4-4AB8-99D3-BF1B036F2DF3}">
            <xm:f>Eisbilanzierung!$D$5</xm:f>
            <xm:f>Eisbilanzierung!$D$6</xm:f>
            <x14:dxf>
              <font>
                <color rgb="FF006100"/>
              </font>
              <fill>
                <patternFill>
                  <bgColor rgb="FFC6EFCE"/>
                </patternFill>
              </fill>
            </x14:dxf>
          </x14:cfRule>
          <x14:cfRule type="cellIs" priority="36" operator="between" id="{227DDA9F-F154-4ECC-B1B4-9D2FE055C1F4}">
            <xm:f>Eisbilanzierung!$D$5*Eisbilanzierung!$F$5</xm:f>
            <xm:f>Eisbilanzierung!$D$6*Eisbilanzierung!$F$6</xm:f>
            <x14:dxf>
              <fill>
                <patternFill>
                  <bgColor rgb="FFFFFF99"/>
                </patternFill>
              </fill>
            </x14:dxf>
          </x14:cfRule>
          <xm:sqref>H13:H14</xm:sqref>
        </x14:conditionalFormatting>
        <x14:conditionalFormatting xmlns:xm="http://schemas.microsoft.com/office/excel/2006/main">
          <x14:cfRule type="cellIs" priority="33" operator="between" id="{168E8FD6-E695-4AF2-AA86-19859998488E}">
            <xm:f>Eisbilanzierung!$E$5</xm:f>
            <xm:f>Eisbilanzierung!$E$6</xm:f>
            <x14:dxf>
              <font>
                <color rgb="FF006100"/>
              </font>
              <fill>
                <patternFill>
                  <bgColor rgb="FFC6EFCE"/>
                </patternFill>
              </fill>
            </x14:dxf>
          </x14:cfRule>
          <x14:cfRule type="cellIs" priority="34" operator="between" id="{036E2DFE-28DB-4AD4-BE74-C85ED28AFA98}">
            <xm:f>Eisbilanzierung!$E$5*Eisbilanzierung!$F$5</xm:f>
            <xm:f>Eisbilanzierung!$E$6*Eisbilanzierung!$F$6</xm:f>
            <x14:dxf>
              <fill>
                <patternFill>
                  <bgColor rgb="FFFFFF99"/>
                </patternFill>
              </fill>
            </x14:dxf>
          </x14:cfRule>
          <xm:sqref>I13:I14</xm:sqref>
        </x14:conditionalFormatting>
        <x14:conditionalFormatting xmlns:xm="http://schemas.microsoft.com/office/excel/2006/main">
          <x14:cfRule type="cellIs" priority="31" operator="between" id="{32A88E55-D2DE-4131-BBC6-EAEF79C030E2}">
            <xm:f>Eisbilanzierung!$B$5</xm:f>
            <xm:f>Eisbilanzierung!$B$6</xm:f>
            <x14:dxf>
              <font>
                <color rgb="FF006100"/>
              </font>
              <fill>
                <patternFill>
                  <bgColor rgb="FFC6EFCE"/>
                </patternFill>
              </fill>
            </x14:dxf>
          </x14:cfRule>
          <x14:cfRule type="cellIs" priority="32" operator="between" id="{5130DE4F-F238-4B74-86DC-69BF873DE112}">
            <xm:f>Eisbilanzierung!$B$5*Eisbilanzierung!$F$5</xm:f>
            <xm:f>Eisbilanzierung!$B$6*Eisbilanzierung!$F$6</xm:f>
            <x14:dxf>
              <fill>
                <patternFill>
                  <bgColor rgb="FFFFFF99"/>
                </patternFill>
              </fill>
            </x14:dxf>
          </x14:cfRule>
          <xm:sqref>F37:F38</xm:sqref>
        </x14:conditionalFormatting>
        <x14:conditionalFormatting xmlns:xm="http://schemas.microsoft.com/office/excel/2006/main">
          <x14:cfRule type="cellIs" priority="29" operator="between" id="{ED4D5599-50DF-4CB9-81D3-A8C1BCD79954}">
            <xm:f>Eisbilanzierung!$C$5</xm:f>
            <xm:f>Eisbilanzierung!$C$6</xm:f>
            <x14:dxf>
              <font>
                <color rgb="FF006100"/>
              </font>
              <fill>
                <patternFill>
                  <bgColor rgb="FFC6EFCE"/>
                </patternFill>
              </fill>
            </x14:dxf>
          </x14:cfRule>
          <x14:cfRule type="cellIs" priority="30" operator="between" id="{47C7B724-A1E2-4236-B668-B7766BF7839F}">
            <xm:f>Eisbilanzierung!$C$5*Eisbilanzierung!$F$5</xm:f>
            <xm:f>Eisbilanzierung!$C$6*Eisbilanzierung!$F$6</xm:f>
            <x14:dxf>
              <fill>
                <patternFill>
                  <bgColor rgb="FFFFFF99"/>
                </patternFill>
              </fill>
            </x14:dxf>
          </x14:cfRule>
          <xm:sqref>G37:G38</xm:sqref>
        </x14:conditionalFormatting>
        <x14:conditionalFormatting xmlns:xm="http://schemas.microsoft.com/office/excel/2006/main">
          <x14:cfRule type="cellIs" priority="27" operator="between" id="{F56BE892-3E06-4C75-8753-F2AFEB7E6107}">
            <xm:f>Eisbilanzierung!$D$5</xm:f>
            <xm:f>Eisbilanzierung!$D$6</xm:f>
            <x14:dxf>
              <font>
                <color rgb="FF006100"/>
              </font>
              <fill>
                <patternFill>
                  <bgColor rgb="FFC6EFCE"/>
                </patternFill>
              </fill>
            </x14:dxf>
          </x14:cfRule>
          <x14:cfRule type="cellIs" priority="28" operator="between" id="{B27DE6F7-32C7-4304-80E0-624B41392F55}">
            <xm:f>Eisbilanzierung!$D$5*Eisbilanzierung!$F$5</xm:f>
            <xm:f>Eisbilanzierung!$D$6*Eisbilanzierung!$F$6</xm:f>
            <x14:dxf>
              <fill>
                <patternFill>
                  <bgColor rgb="FFFFFF99"/>
                </patternFill>
              </fill>
            </x14:dxf>
          </x14:cfRule>
          <xm:sqref>H37:H38</xm:sqref>
        </x14:conditionalFormatting>
        <x14:conditionalFormatting xmlns:xm="http://schemas.microsoft.com/office/excel/2006/main">
          <x14:cfRule type="cellIs" priority="25" operator="between" id="{F3833B36-A1CA-4515-96F8-5F090ED6DF5C}">
            <xm:f>Eisbilanzierung!$E$5</xm:f>
            <xm:f>Eisbilanzierung!$E$6</xm:f>
            <x14:dxf>
              <font>
                <color rgb="FF006100"/>
              </font>
              <fill>
                <patternFill>
                  <bgColor rgb="FFC6EFCE"/>
                </patternFill>
              </fill>
            </x14:dxf>
          </x14:cfRule>
          <x14:cfRule type="cellIs" priority="26" operator="between" id="{F6E8B2F6-28AB-47D6-AB81-57FD6EE2193C}">
            <xm:f>Eisbilanzierung!$E$5*Eisbilanzierung!$F$5</xm:f>
            <xm:f>Eisbilanzierung!$E$6*Eisbilanzierung!$F$6</xm:f>
            <x14:dxf>
              <fill>
                <patternFill>
                  <bgColor rgb="FFFFFF99"/>
                </patternFill>
              </fill>
            </x14:dxf>
          </x14:cfRule>
          <xm:sqref>I37:I38</xm:sqref>
        </x14:conditionalFormatting>
        <x14:conditionalFormatting xmlns:xm="http://schemas.microsoft.com/office/excel/2006/main">
          <x14:cfRule type="cellIs" priority="23" operator="between" id="{CD5AC307-451F-4329-8530-D5253CB3D965}">
            <xm:f>Eisbilanzierung!$B$5</xm:f>
            <xm:f>Eisbilanzierung!$B$6</xm:f>
            <x14:dxf>
              <font>
                <color rgb="FF006100"/>
              </font>
              <fill>
                <patternFill>
                  <bgColor rgb="FFC6EFCE"/>
                </patternFill>
              </fill>
            </x14:dxf>
          </x14:cfRule>
          <x14:cfRule type="cellIs" priority="24" operator="between" id="{BFDD41D7-49FF-47C2-96F2-61A8C3213DFC}">
            <xm:f>Eisbilanzierung!$B$5*Eisbilanzierung!$F$5</xm:f>
            <xm:f>Eisbilanzierung!$B$6*Eisbilanzierung!$F$6</xm:f>
            <x14:dxf>
              <fill>
                <patternFill>
                  <bgColor rgb="FFFFFF99"/>
                </patternFill>
              </fill>
            </x14:dxf>
          </x14:cfRule>
          <xm:sqref>F52:F53</xm:sqref>
        </x14:conditionalFormatting>
        <x14:conditionalFormatting xmlns:xm="http://schemas.microsoft.com/office/excel/2006/main">
          <x14:cfRule type="cellIs" priority="21" operator="between" id="{EC7C83DB-3A10-47F9-9CB8-15385389AAB7}">
            <xm:f>Eisbilanzierung!$C$5</xm:f>
            <xm:f>Eisbilanzierung!$C$6</xm:f>
            <x14:dxf>
              <font>
                <color rgb="FF006100"/>
              </font>
              <fill>
                <patternFill>
                  <bgColor rgb="FFC6EFCE"/>
                </patternFill>
              </fill>
            </x14:dxf>
          </x14:cfRule>
          <x14:cfRule type="cellIs" priority="22" operator="between" id="{4E22371F-04DC-4DEC-A14B-86DAFCD38562}">
            <xm:f>Eisbilanzierung!$C$5*Eisbilanzierung!$F$5</xm:f>
            <xm:f>Eisbilanzierung!$C$6*Eisbilanzierung!$F$6</xm:f>
            <x14:dxf>
              <fill>
                <patternFill>
                  <bgColor rgb="FFFFFF99"/>
                </patternFill>
              </fill>
            </x14:dxf>
          </x14:cfRule>
          <xm:sqref>G52:G53</xm:sqref>
        </x14:conditionalFormatting>
        <x14:conditionalFormatting xmlns:xm="http://schemas.microsoft.com/office/excel/2006/main">
          <x14:cfRule type="cellIs" priority="19" operator="between" id="{AC34A994-196D-425C-AAE4-D54B486817B6}">
            <xm:f>Eisbilanzierung!$D$5</xm:f>
            <xm:f>Eisbilanzierung!$D$6</xm:f>
            <x14:dxf>
              <font>
                <color rgb="FF006100"/>
              </font>
              <fill>
                <patternFill>
                  <bgColor rgb="FFC6EFCE"/>
                </patternFill>
              </fill>
            </x14:dxf>
          </x14:cfRule>
          <x14:cfRule type="cellIs" priority="20" operator="between" id="{C4A6BFBD-DAE4-4052-ACD8-88C2503D9B94}">
            <xm:f>Eisbilanzierung!$D$5*Eisbilanzierung!$F$5</xm:f>
            <xm:f>Eisbilanzierung!$D$6*Eisbilanzierung!$F$6</xm:f>
            <x14:dxf>
              <fill>
                <patternFill>
                  <bgColor rgb="FFFFFF99"/>
                </patternFill>
              </fill>
            </x14:dxf>
          </x14:cfRule>
          <xm:sqref>H52:H53</xm:sqref>
        </x14:conditionalFormatting>
        <x14:conditionalFormatting xmlns:xm="http://schemas.microsoft.com/office/excel/2006/main">
          <x14:cfRule type="cellIs" priority="17" operator="between" id="{6C17FEFF-7D4D-4DD2-8F90-889F9058838A}">
            <xm:f>Eisbilanzierung!$E$5</xm:f>
            <xm:f>Eisbilanzierung!$E$6</xm:f>
            <x14:dxf>
              <font>
                <color rgb="FF006100"/>
              </font>
              <fill>
                <patternFill>
                  <bgColor rgb="FFC6EFCE"/>
                </patternFill>
              </fill>
            </x14:dxf>
          </x14:cfRule>
          <x14:cfRule type="cellIs" priority="18" operator="between" id="{01853AD0-623A-41CC-AEC2-B62111A11B4A}">
            <xm:f>Eisbilanzierung!$E$5*Eisbilanzierung!$F$5</xm:f>
            <xm:f>Eisbilanzierung!$E$6*Eisbilanzierung!$F$6</xm:f>
            <x14:dxf>
              <fill>
                <patternFill>
                  <bgColor rgb="FFFFFF99"/>
                </patternFill>
              </fill>
            </x14:dxf>
          </x14:cfRule>
          <xm:sqref>I52:I53</xm:sqref>
        </x14:conditionalFormatting>
        <x14:conditionalFormatting xmlns:xm="http://schemas.microsoft.com/office/excel/2006/main">
          <x14:cfRule type="cellIs" priority="15" operator="between" id="{9D19B59C-2882-45FB-B297-0B7A9F8BFE51}">
            <xm:f>Eisbilanzierung!$B$5</xm:f>
            <xm:f>Eisbilanzierung!$B$6</xm:f>
            <x14:dxf>
              <font>
                <color rgb="FF006100"/>
              </font>
              <fill>
                <patternFill>
                  <bgColor rgb="FFC6EFCE"/>
                </patternFill>
              </fill>
            </x14:dxf>
          </x14:cfRule>
          <x14:cfRule type="cellIs" priority="16" operator="between" id="{FFA51B81-00C1-4CF3-B2F4-2C38FE64381B}">
            <xm:f>Eisbilanzierung!$B$5*Eisbilanzierung!$F$5</xm:f>
            <xm:f>Eisbilanzierung!$B$6*Eisbilanzierung!$F$6</xm:f>
            <x14:dxf>
              <fill>
                <patternFill>
                  <bgColor rgb="FFFFFF99"/>
                </patternFill>
              </fill>
            </x14:dxf>
          </x14:cfRule>
          <xm:sqref>F66</xm:sqref>
        </x14:conditionalFormatting>
        <x14:conditionalFormatting xmlns:xm="http://schemas.microsoft.com/office/excel/2006/main">
          <x14:cfRule type="cellIs" priority="13" operator="between" id="{D7E7E81B-377C-4872-B4FE-E821C34D597B}">
            <xm:f>Eisbilanzierung!$C$5</xm:f>
            <xm:f>Eisbilanzierung!$C$6</xm:f>
            <x14:dxf>
              <font>
                <color rgb="FF006100"/>
              </font>
              <fill>
                <patternFill>
                  <bgColor rgb="FFC6EFCE"/>
                </patternFill>
              </fill>
            </x14:dxf>
          </x14:cfRule>
          <x14:cfRule type="cellIs" priority="14" operator="between" id="{06D039FA-45D0-4FED-AD3E-4B91C3624372}">
            <xm:f>Eisbilanzierung!$C$5*Eisbilanzierung!$F$5</xm:f>
            <xm:f>Eisbilanzierung!$C$6*Eisbilanzierung!$F$6</xm:f>
            <x14:dxf>
              <fill>
                <patternFill>
                  <bgColor rgb="FFFFFF99"/>
                </patternFill>
              </fill>
            </x14:dxf>
          </x14:cfRule>
          <xm:sqref>G66</xm:sqref>
        </x14:conditionalFormatting>
        <x14:conditionalFormatting xmlns:xm="http://schemas.microsoft.com/office/excel/2006/main">
          <x14:cfRule type="cellIs" priority="11" operator="between" id="{092D93D9-36E2-40C1-ABE3-C236A7238895}">
            <xm:f>Eisbilanzierung!$D$5</xm:f>
            <xm:f>Eisbilanzierung!$D$6</xm:f>
            <x14:dxf>
              <font>
                <color rgb="FF006100"/>
              </font>
              <fill>
                <patternFill>
                  <bgColor rgb="FFC6EFCE"/>
                </patternFill>
              </fill>
            </x14:dxf>
          </x14:cfRule>
          <x14:cfRule type="cellIs" priority="12" operator="between" id="{7BCEE146-8647-4007-AB9D-E5DA6BA680A0}">
            <xm:f>Eisbilanzierung!$D$5*Eisbilanzierung!$F$5</xm:f>
            <xm:f>Eisbilanzierung!$D$6*Eisbilanzierung!$F$6</xm:f>
            <x14:dxf>
              <fill>
                <patternFill>
                  <bgColor rgb="FFFFFF99"/>
                </patternFill>
              </fill>
            </x14:dxf>
          </x14:cfRule>
          <xm:sqref>H66</xm:sqref>
        </x14:conditionalFormatting>
        <x14:conditionalFormatting xmlns:xm="http://schemas.microsoft.com/office/excel/2006/main">
          <x14:cfRule type="cellIs" priority="9" operator="between" id="{60A9A86C-8EB9-44C8-A89B-7FF96F51C6E9}">
            <xm:f>Eisbilanzierung!$E$5</xm:f>
            <xm:f>Eisbilanzierung!$E$6</xm:f>
            <x14:dxf>
              <font>
                <color rgb="FF006100"/>
              </font>
              <fill>
                <patternFill>
                  <bgColor rgb="FFC6EFCE"/>
                </patternFill>
              </fill>
            </x14:dxf>
          </x14:cfRule>
          <x14:cfRule type="cellIs" priority="10" operator="between" id="{5A3F4075-A9F9-4C68-A072-D96F1AA330FD}">
            <xm:f>Eisbilanzierung!$E$5*Eisbilanzierung!$F$5</xm:f>
            <xm:f>Eisbilanzierung!$E$6*Eisbilanzierung!$F$6</xm:f>
            <x14:dxf>
              <fill>
                <patternFill>
                  <bgColor rgb="FFFFFF99"/>
                </patternFill>
              </fill>
            </x14:dxf>
          </x14:cfRule>
          <xm:sqref>I66</xm:sqref>
        </x14:conditionalFormatting>
        <x14:conditionalFormatting xmlns:xm="http://schemas.microsoft.com/office/excel/2006/main">
          <x14:cfRule type="cellIs" priority="7" operator="between" id="{E0B35376-4A40-4DC7-950C-8A7750D5C610}">
            <xm:f>Eisbilanzierung!$B$5</xm:f>
            <xm:f>Eisbilanzierung!$B$6</xm:f>
            <x14:dxf>
              <font>
                <color rgb="FF006100"/>
              </font>
              <fill>
                <patternFill>
                  <bgColor rgb="FFC6EFCE"/>
                </patternFill>
              </fill>
            </x14:dxf>
          </x14:cfRule>
          <x14:cfRule type="cellIs" priority="8" operator="between" id="{BB9FD3EF-3367-49EB-9E6F-4008F2E84F46}">
            <xm:f>Eisbilanzierung!$B$5*Eisbilanzierung!$F$5</xm:f>
            <xm:f>Eisbilanzierung!$B$6*Eisbilanzierung!$F$6</xm:f>
            <x14:dxf>
              <fill>
                <patternFill>
                  <bgColor rgb="FFFFFF99"/>
                </patternFill>
              </fill>
            </x14:dxf>
          </x14:cfRule>
          <xm:sqref>F23</xm:sqref>
        </x14:conditionalFormatting>
        <x14:conditionalFormatting xmlns:xm="http://schemas.microsoft.com/office/excel/2006/main">
          <x14:cfRule type="cellIs" priority="5" operator="between" id="{DB399B50-8723-4FF4-AFB6-62D3A0D43725}">
            <xm:f>Eisbilanzierung!$C$5</xm:f>
            <xm:f>Eisbilanzierung!$C$6</xm:f>
            <x14:dxf>
              <font>
                <color rgb="FF006100"/>
              </font>
              <fill>
                <patternFill>
                  <bgColor rgb="FFC6EFCE"/>
                </patternFill>
              </fill>
            </x14:dxf>
          </x14:cfRule>
          <x14:cfRule type="cellIs" priority="6" operator="between" id="{F12DA99C-C54C-4BB8-9C5B-D51510EA2B76}">
            <xm:f>Eisbilanzierung!$C$5*Eisbilanzierung!$F$5</xm:f>
            <xm:f>Eisbilanzierung!$C$6*Eisbilanzierung!$F$6</xm:f>
            <x14:dxf>
              <fill>
                <patternFill>
                  <bgColor rgb="FFFFFF99"/>
                </patternFill>
              </fill>
            </x14:dxf>
          </x14:cfRule>
          <xm:sqref>G23</xm:sqref>
        </x14:conditionalFormatting>
        <x14:conditionalFormatting xmlns:xm="http://schemas.microsoft.com/office/excel/2006/main">
          <x14:cfRule type="cellIs" priority="3" operator="between" id="{28E7A8B2-7A92-4EA9-BAF9-B4B1D02DFA0A}">
            <xm:f>Eisbilanzierung!$D$5</xm:f>
            <xm:f>Eisbilanzierung!$D$6</xm:f>
            <x14:dxf>
              <font>
                <color rgb="FF006100"/>
              </font>
              <fill>
                <patternFill>
                  <bgColor rgb="FFC6EFCE"/>
                </patternFill>
              </fill>
            </x14:dxf>
          </x14:cfRule>
          <x14:cfRule type="cellIs" priority="4" operator="between" id="{0EFADB7C-9190-428D-AF19-B6BD0D897997}">
            <xm:f>Eisbilanzierung!$D$5*Eisbilanzierung!$F$5</xm:f>
            <xm:f>Eisbilanzierung!$D$6*Eisbilanzierung!$F$6</xm:f>
            <x14:dxf>
              <fill>
                <patternFill>
                  <bgColor rgb="FFFFFF99"/>
                </patternFill>
              </fill>
            </x14:dxf>
          </x14:cfRule>
          <xm:sqref>H23</xm:sqref>
        </x14:conditionalFormatting>
        <x14:conditionalFormatting xmlns:xm="http://schemas.microsoft.com/office/excel/2006/main">
          <x14:cfRule type="cellIs" priority="1" operator="between" id="{0D208BE6-6F2A-4C79-B458-911D313C69D8}">
            <xm:f>Eisbilanzierung!$E$5</xm:f>
            <xm:f>Eisbilanzierung!$E$6</xm:f>
            <x14:dxf>
              <font>
                <color rgb="FF006100"/>
              </font>
              <fill>
                <patternFill>
                  <bgColor rgb="FFC6EFCE"/>
                </patternFill>
              </fill>
            </x14:dxf>
          </x14:cfRule>
          <x14:cfRule type="cellIs" priority="2" operator="between" id="{648674F8-3544-44B5-AC39-9E6F748D9F36}">
            <xm:f>Eisbilanzierung!$E$5*Eisbilanzierung!$F$5</xm:f>
            <xm:f>Eisbilanzierung!$E$6*Eisbilanzierung!$F$6</xm:f>
            <x14:dxf>
              <fill>
                <patternFill>
                  <bgColor rgb="FFFFFF99"/>
                </patternFill>
              </fill>
            </x14:dxf>
          </x14:cfRule>
          <xm:sqref>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90"/>
  <sheetViews>
    <sheetView workbookViewId="0">
      <pane ySplit="10" topLeftCell="A20" activePane="bottomLeft" state="frozen"/>
      <selection pane="bottomLeft" activeCell="C26" sqref="C26"/>
    </sheetView>
  </sheetViews>
  <sheetFormatPr baseColWidth="10" defaultRowHeight="14.4" x14ac:dyDescent="0.3"/>
  <cols>
    <col min="1" max="1" width="26.33203125" style="37" customWidth="1"/>
    <col min="2" max="5" width="14.109375" style="55" customWidth="1"/>
    <col min="6" max="6" width="19.6640625" style="34" customWidth="1"/>
    <col min="7" max="7" width="54.21875" style="50" customWidth="1"/>
    <col min="8" max="8" width="36.33203125" style="59" customWidth="1"/>
    <col min="9" max="16384" width="11.5546875" style="51"/>
  </cols>
  <sheetData>
    <row r="1" spans="1:10" s="36" customFormat="1" ht="28.8" x14ac:dyDescent="0.3">
      <c r="A1" s="32" t="s">
        <v>56</v>
      </c>
      <c r="B1" s="33"/>
      <c r="C1" s="33"/>
      <c r="D1" s="37" t="s">
        <v>209</v>
      </c>
      <c r="E1" s="37"/>
      <c r="F1" s="98" t="s">
        <v>205</v>
      </c>
      <c r="G1" s="99" t="s">
        <v>206</v>
      </c>
      <c r="H1" s="37" t="s">
        <v>207</v>
      </c>
      <c r="I1" s="51"/>
      <c r="J1" s="51"/>
    </row>
    <row r="2" spans="1:10" s="37" customFormat="1" x14ac:dyDescent="0.3">
      <c r="A2" s="51" t="s">
        <v>208</v>
      </c>
      <c r="B2" s="62">
        <v>43751</v>
      </c>
      <c r="C2" s="51"/>
      <c r="E2" s="39"/>
      <c r="F2" s="40"/>
      <c r="G2" s="41"/>
      <c r="H2" s="57"/>
    </row>
    <row r="3" spans="1:10" s="37" customFormat="1" x14ac:dyDescent="0.3">
      <c r="B3" s="124" t="s">
        <v>217</v>
      </c>
      <c r="C3" s="124"/>
      <c r="D3" s="124"/>
      <c r="E3" s="124"/>
      <c r="F3" s="38" t="s">
        <v>218</v>
      </c>
      <c r="G3" s="101"/>
      <c r="H3" s="101"/>
      <c r="I3" s="101"/>
    </row>
    <row r="4" spans="1:10" s="36" customFormat="1" ht="15.6" x14ac:dyDescent="0.3">
      <c r="A4" s="42" t="s">
        <v>62</v>
      </c>
      <c r="B4" s="43" t="s">
        <v>27</v>
      </c>
      <c r="C4" s="43" t="s">
        <v>40</v>
      </c>
      <c r="D4" s="43" t="s">
        <v>32</v>
      </c>
      <c r="E4" s="43" t="s">
        <v>34</v>
      </c>
      <c r="F4" s="34"/>
      <c r="G4" s="35"/>
      <c r="H4" s="56"/>
    </row>
    <row r="5" spans="1:10" s="37" customFormat="1" x14ac:dyDescent="0.3">
      <c r="A5" s="44" t="s">
        <v>58</v>
      </c>
      <c r="B5" s="45">
        <v>0.62</v>
      </c>
      <c r="C5" s="45">
        <v>0.18</v>
      </c>
      <c r="D5" s="45">
        <v>2.4500000000000001E-2</v>
      </c>
      <c r="E5" s="45">
        <v>0.35</v>
      </c>
      <c r="F5" s="102">
        <v>0.9</v>
      </c>
      <c r="G5" s="41"/>
      <c r="H5" s="57"/>
    </row>
    <row r="6" spans="1:10" s="37" customFormat="1" x14ac:dyDescent="0.3">
      <c r="A6" s="44" t="s">
        <v>59</v>
      </c>
      <c r="B6" s="45">
        <v>0.65</v>
      </c>
      <c r="C6" s="45">
        <v>0.21</v>
      </c>
      <c r="D6" s="45">
        <v>0.1</v>
      </c>
      <c r="E6" s="45">
        <v>0.38</v>
      </c>
      <c r="F6" s="102">
        <v>1.1000000000000001</v>
      </c>
      <c r="G6" s="41"/>
      <c r="H6" s="57"/>
    </row>
    <row r="7" spans="1:10" s="37" customFormat="1" x14ac:dyDescent="0.3">
      <c r="A7" s="44" t="s">
        <v>60</v>
      </c>
      <c r="B7" s="45">
        <v>0.64</v>
      </c>
      <c r="C7" s="45">
        <v>0.245</v>
      </c>
      <c r="D7" s="45">
        <v>0</v>
      </c>
      <c r="E7" s="45">
        <v>0.3</v>
      </c>
      <c r="F7" s="102">
        <v>0.9</v>
      </c>
      <c r="G7" s="41"/>
      <c r="H7" s="57"/>
    </row>
    <row r="8" spans="1:10" s="37" customFormat="1" x14ac:dyDescent="0.3">
      <c r="A8" s="44" t="s">
        <v>61</v>
      </c>
      <c r="B8" s="45">
        <v>0.7</v>
      </c>
      <c r="C8" s="45">
        <v>0.33</v>
      </c>
      <c r="D8" s="45">
        <v>0.01</v>
      </c>
      <c r="E8" s="45">
        <v>0.36</v>
      </c>
      <c r="F8" s="102">
        <v>1.1000000000000001</v>
      </c>
      <c r="G8" s="41"/>
      <c r="H8" s="57"/>
    </row>
    <row r="9" spans="1:10" s="36" customFormat="1" x14ac:dyDescent="0.3">
      <c r="A9" s="37"/>
      <c r="B9" s="33"/>
      <c r="C9" s="33"/>
      <c r="D9" s="33"/>
      <c r="E9" s="33"/>
      <c r="F9" s="34"/>
      <c r="G9" s="35"/>
      <c r="H9" s="56"/>
    </row>
    <row r="10" spans="1:10" s="42" customFormat="1" ht="15.6" x14ac:dyDescent="0.3">
      <c r="A10" s="42" t="s">
        <v>57</v>
      </c>
      <c r="B10" s="43" t="s">
        <v>27</v>
      </c>
      <c r="C10" s="43" t="s">
        <v>40</v>
      </c>
      <c r="D10" s="43" t="s">
        <v>32</v>
      </c>
      <c r="E10" s="43" t="s">
        <v>34</v>
      </c>
      <c r="F10" s="46" t="s">
        <v>63</v>
      </c>
      <c r="G10" s="47" t="s">
        <v>65</v>
      </c>
      <c r="H10" s="58" t="s">
        <v>87</v>
      </c>
    </row>
    <row r="11" spans="1:10" s="95" customFormat="1" x14ac:dyDescent="0.3">
      <c r="A11" s="90" t="s">
        <v>106</v>
      </c>
      <c r="B11" s="91"/>
      <c r="C11" s="91"/>
      <c r="D11" s="91"/>
      <c r="E11" s="91"/>
      <c r="F11" s="92"/>
      <c r="G11" s="93"/>
      <c r="H11" s="94"/>
    </row>
    <row r="12" spans="1:10" s="36" customFormat="1" x14ac:dyDescent="0.3">
      <c r="A12" s="37" t="s">
        <v>38</v>
      </c>
      <c r="B12" s="49">
        <v>0.74</v>
      </c>
      <c r="C12" s="49">
        <v>0.184</v>
      </c>
      <c r="D12" s="49">
        <v>2E-3</v>
      </c>
      <c r="E12" s="49">
        <f t="shared" ref="E12:E79" si="0">1-B12</f>
        <v>0.26</v>
      </c>
      <c r="F12" s="34">
        <v>95</v>
      </c>
      <c r="G12" s="52" t="s">
        <v>95</v>
      </c>
      <c r="H12" s="56" t="s">
        <v>142</v>
      </c>
    </row>
    <row r="13" spans="1:10" s="36" customFormat="1" x14ac:dyDescent="0.3">
      <c r="A13" s="37" t="s">
        <v>98</v>
      </c>
      <c r="B13" s="49">
        <v>0.85</v>
      </c>
      <c r="C13" s="49">
        <v>0.10299999999999999</v>
      </c>
      <c r="D13" s="49">
        <v>4.0000000000000001E-3</v>
      </c>
      <c r="E13" s="49">
        <f t="shared" si="0"/>
        <v>0.15000000000000002</v>
      </c>
      <c r="F13" s="34">
        <v>52</v>
      </c>
      <c r="G13" s="30" t="s">
        <v>152</v>
      </c>
      <c r="H13" s="56" t="s">
        <v>153</v>
      </c>
    </row>
    <row r="14" spans="1:10" s="36" customFormat="1" ht="28.8" x14ac:dyDescent="0.3">
      <c r="A14" s="37" t="s">
        <v>97</v>
      </c>
      <c r="B14" s="49">
        <v>0.85</v>
      </c>
      <c r="C14" s="49">
        <v>7.3999999999999996E-2</v>
      </c>
      <c r="D14" s="49">
        <v>6.0000000000000001E-3</v>
      </c>
      <c r="E14" s="49">
        <f t="shared" si="0"/>
        <v>0.15000000000000002</v>
      </c>
      <c r="F14" s="34">
        <v>42</v>
      </c>
      <c r="G14" s="52" t="s">
        <v>96</v>
      </c>
      <c r="H14" s="56"/>
    </row>
    <row r="15" spans="1:10" s="36" customFormat="1" ht="28.8" x14ac:dyDescent="0.3">
      <c r="A15" s="37" t="s">
        <v>77</v>
      </c>
      <c r="B15" s="49">
        <v>0.9</v>
      </c>
      <c r="C15" s="49">
        <v>5.3999999999999999E-2</v>
      </c>
      <c r="D15" s="49">
        <v>4.0000000000000001E-3</v>
      </c>
      <c r="E15" s="49">
        <f t="shared" si="0"/>
        <v>9.9999999999999978E-2</v>
      </c>
      <c r="F15" s="34">
        <v>32</v>
      </c>
      <c r="G15" s="52" t="s">
        <v>85</v>
      </c>
      <c r="H15" s="56"/>
    </row>
    <row r="16" spans="1:10" ht="28.8" x14ac:dyDescent="0.3">
      <c r="A16" s="37" t="s">
        <v>103</v>
      </c>
      <c r="B16" s="49">
        <v>0.84</v>
      </c>
      <c r="C16" s="49">
        <v>4.8000000000000001E-2</v>
      </c>
      <c r="D16" s="49">
        <v>3.0000000000000001E-3</v>
      </c>
      <c r="E16" s="49">
        <f t="shared" ref="E16:E22" si="1">1-B16</f>
        <v>0.16000000000000003</v>
      </c>
      <c r="F16" s="34">
        <v>34</v>
      </c>
      <c r="G16" s="52" t="s">
        <v>99</v>
      </c>
    </row>
    <row r="17" spans="1:16384" x14ac:dyDescent="0.3">
      <c r="A17" s="37" t="s">
        <v>100</v>
      </c>
      <c r="B17" s="49">
        <v>0.83</v>
      </c>
      <c r="C17" s="49">
        <v>0.125</v>
      </c>
      <c r="D17" s="49">
        <v>5.0000000000000001E-3</v>
      </c>
      <c r="E17" s="49">
        <f t="shared" si="1"/>
        <v>0.17000000000000004</v>
      </c>
      <c r="F17" s="34">
        <v>60</v>
      </c>
      <c r="G17" s="52" t="s">
        <v>101</v>
      </c>
      <c r="H17" s="59" t="s">
        <v>143</v>
      </c>
    </row>
    <row r="18" spans="1:16384" x14ac:dyDescent="0.3">
      <c r="A18" s="37" t="s">
        <v>102</v>
      </c>
      <c r="B18" s="49">
        <v>0.79</v>
      </c>
      <c r="C18" s="49">
        <v>7.0000000000000007E-2</v>
      </c>
      <c r="D18" s="49">
        <v>1E-3</v>
      </c>
      <c r="E18" s="49">
        <f t="shared" si="1"/>
        <v>0.20999999999999996</v>
      </c>
      <c r="F18" s="34">
        <v>43</v>
      </c>
      <c r="G18" s="30" t="s">
        <v>276</v>
      </c>
    </row>
    <row r="19" spans="1:16384" x14ac:dyDescent="0.3">
      <c r="A19" s="37" t="s">
        <v>55</v>
      </c>
      <c r="B19" s="49">
        <v>0.82</v>
      </c>
      <c r="C19" s="49">
        <v>0.11700000000000001</v>
      </c>
      <c r="D19" s="49">
        <v>3.0000000000000001E-3</v>
      </c>
      <c r="E19" s="49">
        <f t="shared" si="1"/>
        <v>0.18000000000000005</v>
      </c>
      <c r="F19" s="34">
        <v>60</v>
      </c>
      <c r="G19" s="52" t="s">
        <v>104</v>
      </c>
      <c r="H19" s="59" t="s">
        <v>144</v>
      </c>
    </row>
    <row r="20" spans="1:16384" x14ac:dyDescent="0.3">
      <c r="A20" s="37" t="s">
        <v>194</v>
      </c>
      <c r="B20" s="49">
        <v>0.85</v>
      </c>
      <c r="C20" s="49">
        <v>0.09</v>
      </c>
      <c r="D20" s="49">
        <v>5.0000000000000001E-3</v>
      </c>
      <c r="E20" s="49">
        <f t="shared" ref="E20" si="2">1-B20</f>
        <v>0.15000000000000002</v>
      </c>
      <c r="F20" s="34">
        <v>52</v>
      </c>
      <c r="G20" s="30" t="s">
        <v>195</v>
      </c>
      <c r="H20" s="59" t="s">
        <v>144</v>
      </c>
    </row>
    <row r="21" spans="1:16384" ht="28.8" x14ac:dyDescent="0.3">
      <c r="A21" s="37" t="s">
        <v>145</v>
      </c>
      <c r="B21" s="49">
        <v>0.86</v>
      </c>
      <c r="C21" s="49">
        <v>9.1999999999999998E-2</v>
      </c>
      <c r="D21" s="49">
        <v>2E-3</v>
      </c>
      <c r="E21" s="49">
        <f t="shared" si="1"/>
        <v>0.14000000000000001</v>
      </c>
      <c r="F21" s="34">
        <v>47</v>
      </c>
      <c r="G21" s="31" t="s">
        <v>146</v>
      </c>
      <c r="H21" s="59" t="s">
        <v>147</v>
      </c>
    </row>
    <row r="22" spans="1:16384" ht="28.8" x14ac:dyDescent="0.3">
      <c r="A22" s="37" t="s">
        <v>54</v>
      </c>
      <c r="B22" s="49">
        <v>0.88</v>
      </c>
      <c r="C22" s="49">
        <v>8.8000000000000009E-2</v>
      </c>
      <c r="D22" s="49">
        <v>2E-3</v>
      </c>
      <c r="E22" s="49">
        <f t="shared" si="1"/>
        <v>0.12</v>
      </c>
      <c r="F22" s="34">
        <v>45</v>
      </c>
      <c r="G22" s="31" t="s">
        <v>151</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36" customFormat="1" x14ac:dyDescent="0.3">
      <c r="A23" s="37" t="s">
        <v>187</v>
      </c>
      <c r="B23" s="49">
        <v>0.75</v>
      </c>
      <c r="C23" s="49">
        <v>0.22500000000000001</v>
      </c>
      <c r="D23" s="49">
        <v>5.0000000000000001E-3</v>
      </c>
      <c r="E23" s="49">
        <f t="shared" ref="E23" si="3">1-B23</f>
        <v>0.25</v>
      </c>
      <c r="F23" s="34">
        <v>120</v>
      </c>
      <c r="G23" s="56" t="s">
        <v>189</v>
      </c>
      <c r="H23" s="56"/>
    </row>
    <row r="24" spans="1:16384" ht="28.8" x14ac:dyDescent="0.3">
      <c r="A24" s="37" t="s">
        <v>86</v>
      </c>
      <c r="B24" s="49">
        <v>0.9</v>
      </c>
      <c r="C24" s="49">
        <v>3.5000000000000003E-2</v>
      </c>
      <c r="D24" s="49">
        <v>5.0000000000000001E-3</v>
      </c>
      <c r="E24" s="49">
        <f>1-B24</f>
        <v>9.9999999999999978E-2</v>
      </c>
      <c r="F24" s="34">
        <v>37</v>
      </c>
      <c r="G24" s="52" t="s">
        <v>93</v>
      </c>
    </row>
    <row r="25" spans="1:16384" x14ac:dyDescent="0.3">
      <c r="A25" s="37" t="s">
        <v>215</v>
      </c>
      <c r="B25" s="49">
        <v>0.78</v>
      </c>
      <c r="C25" s="49">
        <v>0.153</v>
      </c>
      <c r="D25" s="49">
        <v>0.02</v>
      </c>
      <c r="E25" s="49">
        <f>1-B25</f>
        <v>0.21999999999999997</v>
      </c>
      <c r="F25" s="34">
        <v>92</v>
      </c>
      <c r="G25" s="30" t="s">
        <v>216</v>
      </c>
    </row>
    <row r="26" spans="1:16384" x14ac:dyDescent="0.3">
      <c r="A26" s="37" t="s">
        <v>339</v>
      </c>
      <c r="B26" s="49">
        <v>0.61</v>
      </c>
      <c r="C26" s="49">
        <v>0.28499999999999998</v>
      </c>
      <c r="D26" s="49">
        <v>1.7999999999999999E-2</v>
      </c>
      <c r="E26" s="49">
        <f>1-B26</f>
        <v>0.39</v>
      </c>
      <c r="F26" s="34">
        <v>144</v>
      </c>
      <c r="G26" s="30" t="s">
        <v>342</v>
      </c>
    </row>
    <row r="27" spans="1:16384" x14ac:dyDescent="0.3">
      <c r="A27" s="37" t="s">
        <v>349</v>
      </c>
      <c r="B27" s="49">
        <v>0.19</v>
      </c>
      <c r="C27" s="49">
        <v>0.66200000000000003</v>
      </c>
      <c r="D27" s="49">
        <v>0.01</v>
      </c>
      <c r="E27" s="49">
        <f>1-B27</f>
        <v>0.81</v>
      </c>
      <c r="F27" s="34">
        <v>298</v>
      </c>
      <c r="G27" s="30" t="s">
        <v>350</v>
      </c>
    </row>
    <row r="28" spans="1:16384" x14ac:dyDescent="0.3">
      <c r="A28" s="37" t="s">
        <v>389</v>
      </c>
      <c r="B28" s="49">
        <v>0.83799999999999997</v>
      </c>
      <c r="C28" s="49">
        <v>0.13100000000000001</v>
      </c>
      <c r="D28" s="49">
        <v>2E-3</v>
      </c>
      <c r="E28" s="49">
        <f>1-B28</f>
        <v>0.16200000000000003</v>
      </c>
      <c r="F28" s="34">
        <v>59</v>
      </c>
      <c r="G28" s="30" t="s">
        <v>392</v>
      </c>
    </row>
    <row r="29" spans="1:16384" s="36" customFormat="1" x14ac:dyDescent="0.3">
      <c r="A29" s="51"/>
      <c r="B29" s="49"/>
      <c r="C29" s="49"/>
      <c r="D29" s="49"/>
      <c r="E29" s="49"/>
      <c r="F29" s="34"/>
      <c r="G29" s="52"/>
      <c r="H29" s="56"/>
    </row>
    <row r="30" spans="1:16384" s="95" customFormat="1" x14ac:dyDescent="0.3">
      <c r="A30" s="90" t="s">
        <v>107</v>
      </c>
      <c r="B30" s="91"/>
      <c r="C30" s="91"/>
      <c r="D30" s="91"/>
      <c r="E30" s="91"/>
      <c r="F30" s="92"/>
      <c r="G30" s="93"/>
      <c r="H30" s="94"/>
    </row>
    <row r="31" spans="1:16384" s="36" customFormat="1" ht="28.8" x14ac:dyDescent="0.3">
      <c r="A31" s="37" t="s">
        <v>39</v>
      </c>
      <c r="B31" s="49">
        <v>0.87</v>
      </c>
      <c r="C31" s="49">
        <v>4.8000000000000001E-2</v>
      </c>
      <c r="D31" s="49">
        <v>3.5000000000000003E-2</v>
      </c>
      <c r="E31" s="49">
        <f>1-B31</f>
        <v>0.13</v>
      </c>
      <c r="F31" s="34">
        <v>64</v>
      </c>
      <c r="G31" s="52" t="s">
        <v>64</v>
      </c>
      <c r="H31" s="56"/>
    </row>
    <row r="32" spans="1:16384" s="36" customFormat="1" ht="28.8" x14ac:dyDescent="0.3">
      <c r="A32" s="37" t="s">
        <v>115</v>
      </c>
      <c r="B32" s="49">
        <v>0.64</v>
      </c>
      <c r="C32" s="49">
        <v>3.2000000000000001E-2</v>
      </c>
      <c r="D32" s="49">
        <v>0.3</v>
      </c>
      <c r="E32" s="49">
        <f t="shared" si="0"/>
        <v>0.36</v>
      </c>
      <c r="F32" s="34">
        <v>288</v>
      </c>
      <c r="G32" s="52" t="s">
        <v>68</v>
      </c>
      <c r="H32" s="56"/>
    </row>
    <row r="33" spans="1:8" s="36" customFormat="1" x14ac:dyDescent="0.3">
      <c r="A33" s="37" t="s">
        <v>66</v>
      </c>
      <c r="B33" s="49">
        <v>0.91</v>
      </c>
      <c r="C33" s="49">
        <v>0.04</v>
      </c>
      <c r="D33" s="49">
        <v>5.0000000000000001E-3</v>
      </c>
      <c r="E33" s="49">
        <f t="shared" si="0"/>
        <v>8.9999999999999969E-2</v>
      </c>
      <c r="F33" s="34">
        <v>36</v>
      </c>
      <c r="G33" s="52" t="s">
        <v>67</v>
      </c>
      <c r="H33" s="56"/>
    </row>
    <row r="34" spans="1:8" ht="28.8" x14ac:dyDescent="0.3">
      <c r="A34" s="37" t="s">
        <v>2</v>
      </c>
      <c r="B34" s="49">
        <v>0.02</v>
      </c>
      <c r="C34" s="49">
        <v>0.51500000000000001</v>
      </c>
      <c r="D34" s="49">
        <v>8.9999999999999993E-3</v>
      </c>
      <c r="E34" s="49">
        <f>1-B34</f>
        <v>0.98</v>
      </c>
      <c r="F34" s="34">
        <v>368</v>
      </c>
      <c r="G34" s="52" t="s">
        <v>90</v>
      </c>
    </row>
    <row r="35" spans="1:8" s="36" customFormat="1" x14ac:dyDescent="0.3">
      <c r="A35" s="37" t="s">
        <v>213</v>
      </c>
      <c r="B35" s="49">
        <v>0.82</v>
      </c>
      <c r="C35" s="49">
        <v>3.6999999999999998E-2</v>
      </c>
      <c r="D35" s="49">
        <v>0.1</v>
      </c>
      <c r="E35" s="49">
        <f>1-B35</f>
        <v>0.18000000000000005</v>
      </c>
      <c r="F35" s="34">
        <v>118</v>
      </c>
      <c r="G35" s="30" t="s">
        <v>214</v>
      </c>
      <c r="H35" s="56"/>
    </row>
    <row r="36" spans="1:8" s="36" customFormat="1" x14ac:dyDescent="0.3">
      <c r="A36" s="37" t="s">
        <v>322</v>
      </c>
      <c r="B36" s="49">
        <v>0.72099999999999997</v>
      </c>
      <c r="C36" s="49">
        <v>5.0000000000000001E-3</v>
      </c>
      <c r="D36" s="49">
        <v>0.13</v>
      </c>
      <c r="E36" s="49">
        <f>1-B36</f>
        <v>0.27900000000000003</v>
      </c>
      <c r="F36" s="34">
        <v>164</v>
      </c>
      <c r="G36" s="30" t="s">
        <v>321</v>
      </c>
      <c r="H36" s="56"/>
    </row>
    <row r="37" spans="1:8" s="36" customFormat="1" x14ac:dyDescent="0.3">
      <c r="A37" s="37" t="s">
        <v>319</v>
      </c>
      <c r="B37" s="49">
        <v>0.71799999999999997</v>
      </c>
      <c r="C37" s="49">
        <v>3.0000000000000001E-3</v>
      </c>
      <c r="D37" s="49">
        <v>0.15</v>
      </c>
      <c r="E37" s="49">
        <f>1-B37</f>
        <v>0.28200000000000003</v>
      </c>
      <c r="F37" s="34">
        <v>174</v>
      </c>
      <c r="G37" s="30" t="s">
        <v>320</v>
      </c>
      <c r="H37" s="56"/>
    </row>
    <row r="38" spans="1:8" s="36" customFormat="1" x14ac:dyDescent="0.3">
      <c r="A38" s="37" t="s">
        <v>232</v>
      </c>
      <c r="B38" s="49">
        <v>0.53</v>
      </c>
      <c r="C38" s="49">
        <v>2.5000000000000001E-2</v>
      </c>
      <c r="D38" s="49">
        <v>0.32</v>
      </c>
      <c r="E38" s="49">
        <f t="shared" ref="E38:E39" si="4">1-B38</f>
        <v>0.47</v>
      </c>
      <c r="F38" s="34">
        <v>335</v>
      </c>
      <c r="G38" s="30" t="s">
        <v>233</v>
      </c>
      <c r="H38" s="56"/>
    </row>
    <row r="39" spans="1:8" s="36" customFormat="1" x14ac:dyDescent="0.3">
      <c r="A39" s="37" t="s">
        <v>235</v>
      </c>
      <c r="B39" s="49">
        <v>0.26</v>
      </c>
      <c r="C39" s="49">
        <v>0.54300000000000004</v>
      </c>
      <c r="D39" s="49">
        <v>0.1</v>
      </c>
      <c r="E39" s="49">
        <f t="shared" si="4"/>
        <v>0.74</v>
      </c>
      <c r="F39" s="34">
        <v>343</v>
      </c>
      <c r="G39" s="30" t="s">
        <v>234</v>
      </c>
      <c r="H39" s="56"/>
    </row>
    <row r="40" spans="1:8" s="36" customFormat="1" x14ac:dyDescent="0.3">
      <c r="A40" s="37" t="s">
        <v>371</v>
      </c>
      <c r="B40" s="49">
        <v>0.66</v>
      </c>
      <c r="C40" s="49">
        <v>0.125</v>
      </c>
      <c r="D40" s="49">
        <v>0.1</v>
      </c>
      <c r="E40" s="49">
        <f t="shared" ref="E40" si="5">1-B40</f>
        <v>0.33999999999999997</v>
      </c>
      <c r="F40" s="34">
        <v>176</v>
      </c>
      <c r="G40" s="30" t="s">
        <v>372</v>
      </c>
      <c r="H40" s="56"/>
    </row>
    <row r="41" spans="1:8" s="36" customFormat="1" x14ac:dyDescent="0.3">
      <c r="A41" s="37" t="s">
        <v>238</v>
      </c>
      <c r="B41" s="49">
        <v>0.15</v>
      </c>
      <c r="C41" s="49">
        <v>6.0000000000000001E-3</v>
      </c>
      <c r="D41" s="49">
        <v>0.83</v>
      </c>
      <c r="E41" s="49">
        <f t="shared" ref="E41" si="6">1-B41</f>
        <v>0.85</v>
      </c>
      <c r="F41" s="34">
        <v>741</v>
      </c>
      <c r="G41" s="30" t="s">
        <v>241</v>
      </c>
      <c r="H41" s="56"/>
    </row>
    <row r="42" spans="1:8" s="36" customFormat="1" x14ac:dyDescent="0.3">
      <c r="A42" s="37"/>
      <c r="B42" s="49"/>
      <c r="C42" s="49"/>
      <c r="D42" s="49"/>
      <c r="E42" s="49"/>
      <c r="F42" s="34"/>
      <c r="G42" s="30"/>
      <c r="H42" s="56"/>
    </row>
    <row r="43" spans="1:8" s="95" customFormat="1" x14ac:dyDescent="0.3">
      <c r="A43" s="90" t="s">
        <v>108</v>
      </c>
      <c r="B43" s="91"/>
      <c r="C43" s="91"/>
      <c r="D43" s="91"/>
      <c r="E43" s="91"/>
      <c r="F43" s="92"/>
      <c r="G43" s="93"/>
      <c r="H43" s="94"/>
    </row>
    <row r="44" spans="1:8" s="36" customFormat="1" ht="28.8" x14ac:dyDescent="0.3">
      <c r="A44" s="37" t="s">
        <v>70</v>
      </c>
      <c r="B44" s="49">
        <v>0</v>
      </c>
      <c r="C44" s="49">
        <v>1</v>
      </c>
      <c r="D44" s="49">
        <v>0</v>
      </c>
      <c r="E44" s="49">
        <f t="shared" si="0"/>
        <v>1</v>
      </c>
      <c r="F44" s="34">
        <v>405</v>
      </c>
      <c r="G44" s="52" t="s">
        <v>69</v>
      </c>
      <c r="H44" s="56"/>
    </row>
    <row r="45" spans="1:8" s="36" customFormat="1" ht="28.8" x14ac:dyDescent="0.3">
      <c r="A45" s="37" t="s">
        <v>71</v>
      </c>
      <c r="B45" s="49">
        <v>0.02</v>
      </c>
      <c r="C45" s="49">
        <v>0.97</v>
      </c>
      <c r="D45" s="49">
        <v>0</v>
      </c>
      <c r="E45" s="49">
        <f t="shared" si="0"/>
        <v>0.98</v>
      </c>
      <c r="F45" s="34">
        <v>396</v>
      </c>
      <c r="G45" s="52" t="s">
        <v>72</v>
      </c>
      <c r="H45" s="56"/>
    </row>
    <row r="46" spans="1:8" ht="28.8" x14ac:dyDescent="0.3">
      <c r="A46" s="37" t="s">
        <v>4</v>
      </c>
      <c r="B46" s="49">
        <v>0</v>
      </c>
      <c r="C46" s="49">
        <v>0.95</v>
      </c>
      <c r="D46" s="49">
        <v>0</v>
      </c>
      <c r="E46" s="49">
        <f>1-B46</f>
        <v>1</v>
      </c>
      <c r="F46" s="34">
        <v>386</v>
      </c>
      <c r="G46" s="52" t="s">
        <v>89</v>
      </c>
    </row>
    <row r="47" spans="1:8" ht="28.8" x14ac:dyDescent="0.3">
      <c r="A47" s="37" t="s">
        <v>3</v>
      </c>
      <c r="B47" s="49">
        <v>0</v>
      </c>
      <c r="C47" s="49">
        <v>0.91500000000000004</v>
      </c>
      <c r="D47" s="49">
        <v>0</v>
      </c>
      <c r="E47" s="49">
        <f>1-B47</f>
        <v>1</v>
      </c>
      <c r="F47" s="34">
        <v>366</v>
      </c>
      <c r="G47" s="52" t="s">
        <v>88</v>
      </c>
    </row>
    <row r="48" spans="1:8" x14ac:dyDescent="0.3">
      <c r="A48" s="37" t="s">
        <v>75</v>
      </c>
      <c r="B48" s="49">
        <v>0.24</v>
      </c>
      <c r="C48" s="49">
        <v>0.73599999999999999</v>
      </c>
      <c r="D48" s="49">
        <v>0</v>
      </c>
      <c r="E48" s="49">
        <f>1-B48</f>
        <v>0.76</v>
      </c>
      <c r="F48" s="34">
        <v>306</v>
      </c>
      <c r="G48" s="52" t="s">
        <v>76</v>
      </c>
    </row>
    <row r="49" spans="1:8" s="36" customFormat="1" x14ac:dyDescent="0.3">
      <c r="A49" s="37" t="s">
        <v>176</v>
      </c>
      <c r="B49" s="49">
        <v>0.32</v>
      </c>
      <c r="C49" s="49">
        <v>0.67100000000000004</v>
      </c>
      <c r="D49" s="49">
        <v>2E-3</v>
      </c>
      <c r="E49" s="49">
        <f>1-B49</f>
        <v>0.67999999999999994</v>
      </c>
      <c r="F49" s="34">
        <v>274</v>
      </c>
      <c r="G49" s="30" t="s">
        <v>175</v>
      </c>
      <c r="H49" s="56"/>
    </row>
    <row r="50" spans="1:8" s="36" customFormat="1" x14ac:dyDescent="0.3">
      <c r="A50" s="37"/>
      <c r="B50" s="49"/>
      <c r="C50" s="49"/>
      <c r="D50" s="49"/>
      <c r="E50" s="49"/>
      <c r="F50" s="34"/>
      <c r="G50" s="30"/>
      <c r="H50" s="56"/>
    </row>
    <row r="51" spans="1:8" s="95" customFormat="1" x14ac:dyDescent="0.3">
      <c r="A51" s="90" t="s">
        <v>109</v>
      </c>
      <c r="B51" s="91"/>
      <c r="C51" s="91"/>
      <c r="D51" s="91"/>
      <c r="E51" s="91"/>
      <c r="F51" s="92"/>
      <c r="G51" s="93"/>
      <c r="H51" s="94"/>
    </row>
    <row r="52" spans="1:8" s="36" customFormat="1" ht="28.8" x14ac:dyDescent="0.3">
      <c r="A52" s="37" t="s">
        <v>74</v>
      </c>
      <c r="B52" s="49">
        <v>0.05</v>
      </c>
      <c r="C52" s="49">
        <v>0</v>
      </c>
      <c r="D52" s="49">
        <v>0.12</v>
      </c>
      <c r="E52" s="49">
        <f t="shared" si="0"/>
        <v>0.95</v>
      </c>
      <c r="F52" s="34">
        <v>286</v>
      </c>
      <c r="G52" s="52" t="s">
        <v>73</v>
      </c>
      <c r="H52" s="56"/>
    </row>
    <row r="53" spans="1:8" s="36" customFormat="1" x14ac:dyDescent="0.3">
      <c r="A53" s="37" t="s">
        <v>178</v>
      </c>
      <c r="B53" s="49">
        <v>0.02</v>
      </c>
      <c r="C53" s="49">
        <v>0.63200000000000001</v>
      </c>
      <c r="D53" s="49">
        <v>0.107</v>
      </c>
      <c r="E53" s="49">
        <f t="shared" si="0"/>
        <v>0.98</v>
      </c>
      <c r="F53" s="34">
        <v>396</v>
      </c>
      <c r="G53" s="30" t="s">
        <v>177</v>
      </c>
      <c r="H53" s="56"/>
    </row>
    <row r="54" spans="1:8" s="36" customFormat="1" x14ac:dyDescent="0.3">
      <c r="A54" s="37" t="s">
        <v>376</v>
      </c>
      <c r="B54" s="49">
        <v>1.4E-2</v>
      </c>
      <c r="C54" s="49">
        <v>0.54100000000000004</v>
      </c>
      <c r="D54" s="49">
        <v>0.315</v>
      </c>
      <c r="E54" s="49">
        <f t="shared" ref="E54" si="7">1-B54</f>
        <v>0.98599999999999999</v>
      </c>
      <c r="F54" s="34">
        <v>536</v>
      </c>
      <c r="G54" s="30" t="s">
        <v>375</v>
      </c>
      <c r="H54" s="56"/>
    </row>
    <row r="55" spans="1:8" s="36" customFormat="1" x14ac:dyDescent="0.3">
      <c r="A55" s="37" t="s">
        <v>364</v>
      </c>
      <c r="B55" s="49">
        <v>0.01</v>
      </c>
      <c r="C55" s="49">
        <v>0.625</v>
      </c>
      <c r="D55" s="49">
        <v>0.3</v>
      </c>
      <c r="E55" s="49">
        <f t="shared" ref="E55" si="8">1-B55</f>
        <v>0.99</v>
      </c>
      <c r="F55" s="34">
        <v>542</v>
      </c>
      <c r="G55" s="30" t="s">
        <v>363</v>
      </c>
      <c r="H55" s="56"/>
    </row>
    <row r="56" spans="1:8" s="36" customFormat="1" x14ac:dyDescent="0.3">
      <c r="A56" s="37" t="s">
        <v>180</v>
      </c>
      <c r="B56" s="49">
        <v>0.02</v>
      </c>
      <c r="C56" s="49">
        <v>0.63800000000000001</v>
      </c>
      <c r="D56" s="49">
        <v>0.214</v>
      </c>
      <c r="E56" s="49">
        <f t="shared" si="0"/>
        <v>0.98</v>
      </c>
      <c r="F56" s="34">
        <v>474</v>
      </c>
      <c r="G56" s="30" t="s">
        <v>179</v>
      </c>
      <c r="H56" s="56"/>
    </row>
    <row r="57" spans="1:8" s="36" customFormat="1" x14ac:dyDescent="0.3">
      <c r="A57" s="37"/>
      <c r="B57" s="49"/>
      <c r="C57" s="49"/>
      <c r="D57" s="49"/>
      <c r="E57" s="49"/>
      <c r="F57" s="34"/>
      <c r="G57" s="52"/>
      <c r="H57" s="56"/>
    </row>
    <row r="58" spans="1:8" s="95" customFormat="1" ht="13.8" customHeight="1" x14ac:dyDescent="0.3">
      <c r="A58" s="90" t="s">
        <v>335</v>
      </c>
      <c r="B58" s="96"/>
      <c r="C58" s="96"/>
      <c r="D58" s="96"/>
      <c r="E58" s="96"/>
      <c r="F58" s="92"/>
      <c r="G58" s="93"/>
      <c r="H58" s="94"/>
    </row>
    <row r="59" spans="1:8" x14ac:dyDescent="0.3">
      <c r="A59" s="37" t="s">
        <v>333</v>
      </c>
      <c r="B59" s="49">
        <v>0</v>
      </c>
      <c r="C59" s="49">
        <v>0</v>
      </c>
      <c r="D59" s="49">
        <v>1</v>
      </c>
      <c r="E59" s="49">
        <f t="shared" ref="E59" si="9">1-B59</f>
        <v>1</v>
      </c>
      <c r="F59" s="34">
        <v>884</v>
      </c>
      <c r="G59" s="30" t="s">
        <v>334</v>
      </c>
    </row>
    <row r="60" spans="1:8" ht="28.8" x14ac:dyDescent="0.3">
      <c r="A60" s="37" t="s">
        <v>362</v>
      </c>
      <c r="B60" s="49">
        <v>0</v>
      </c>
      <c r="C60" s="49">
        <v>0</v>
      </c>
      <c r="D60" s="49">
        <v>1</v>
      </c>
      <c r="E60" s="49">
        <f t="shared" ref="E60" si="10">1-B60</f>
        <v>1</v>
      </c>
      <c r="F60" s="34">
        <v>881</v>
      </c>
      <c r="G60" s="52" t="s">
        <v>365</v>
      </c>
    </row>
    <row r="61" spans="1:8" x14ac:dyDescent="0.3">
      <c r="B61" s="49"/>
      <c r="C61" s="49"/>
      <c r="D61" s="49"/>
      <c r="E61" s="49"/>
      <c r="G61" s="52"/>
    </row>
    <row r="62" spans="1:8" s="95" customFormat="1" x14ac:dyDescent="0.3">
      <c r="A62" s="90" t="s">
        <v>112</v>
      </c>
      <c r="B62" s="91"/>
      <c r="C62" s="91"/>
      <c r="D62" s="91"/>
      <c r="E62" s="91"/>
      <c r="F62" s="92"/>
      <c r="G62" s="93"/>
      <c r="H62" s="94"/>
    </row>
    <row r="63" spans="1:8" x14ac:dyDescent="0.3">
      <c r="A63" s="37" t="s">
        <v>27</v>
      </c>
      <c r="B63" s="49">
        <v>1</v>
      </c>
      <c r="C63" s="49">
        <v>0</v>
      </c>
      <c r="D63" s="49">
        <v>0</v>
      </c>
      <c r="E63" s="49">
        <f t="shared" si="0"/>
        <v>0</v>
      </c>
      <c r="F63" s="34">
        <v>0</v>
      </c>
    </row>
    <row r="64" spans="1:8" ht="28.8" x14ac:dyDescent="0.3">
      <c r="A64" s="37" t="s">
        <v>0</v>
      </c>
      <c r="B64" s="49">
        <v>0</v>
      </c>
      <c r="C64" s="49">
        <v>0</v>
      </c>
      <c r="D64" s="49">
        <v>0</v>
      </c>
      <c r="E64" s="49">
        <f t="shared" si="0"/>
        <v>1</v>
      </c>
      <c r="F64" s="34">
        <v>210</v>
      </c>
      <c r="G64" s="52" t="s">
        <v>91</v>
      </c>
    </row>
    <row r="65" spans="1:8" x14ac:dyDescent="0.3">
      <c r="A65" s="37" t="s">
        <v>47</v>
      </c>
      <c r="B65" s="49">
        <v>0</v>
      </c>
      <c r="C65" s="49">
        <v>0.91500000000000004</v>
      </c>
      <c r="D65" s="49">
        <v>0</v>
      </c>
      <c r="E65" s="49">
        <f t="shared" si="0"/>
        <v>1</v>
      </c>
      <c r="F65" s="34">
        <v>366</v>
      </c>
      <c r="G65" s="53" t="s">
        <v>92</v>
      </c>
    </row>
    <row r="66" spans="1:8" x14ac:dyDescent="0.3">
      <c r="A66" s="37" t="s">
        <v>24</v>
      </c>
      <c r="B66" s="49">
        <v>0</v>
      </c>
      <c r="C66" s="49">
        <v>0.91500000000000004</v>
      </c>
      <c r="D66" s="49">
        <v>0</v>
      </c>
      <c r="E66" s="49">
        <f t="shared" ref="E66" si="11">1-B66</f>
        <v>1</v>
      </c>
      <c r="F66" s="34">
        <v>366</v>
      </c>
      <c r="G66" s="53" t="s">
        <v>92</v>
      </c>
    </row>
    <row r="67" spans="1:8" x14ac:dyDescent="0.3">
      <c r="B67" s="49"/>
      <c r="C67" s="49"/>
      <c r="D67" s="49"/>
      <c r="E67" s="49"/>
      <c r="G67" s="53"/>
    </row>
    <row r="68" spans="1:8" s="95" customFormat="1" x14ac:dyDescent="0.3">
      <c r="A68" s="90" t="s">
        <v>111</v>
      </c>
      <c r="B68" s="91"/>
      <c r="C68" s="91"/>
      <c r="D68" s="91"/>
      <c r="E68" s="91"/>
      <c r="F68" s="92"/>
      <c r="G68" s="93"/>
      <c r="H68" s="94"/>
    </row>
    <row r="69" spans="1:8" x14ac:dyDescent="0.3">
      <c r="A69" s="37" t="s">
        <v>119</v>
      </c>
      <c r="B69" s="49">
        <v>0.01</v>
      </c>
      <c r="C69" s="49">
        <v>0</v>
      </c>
      <c r="D69" s="49">
        <v>0</v>
      </c>
      <c r="E69" s="49">
        <f>1-B69</f>
        <v>0.99</v>
      </c>
      <c r="F69" s="34">
        <v>0</v>
      </c>
      <c r="G69" s="52" t="s">
        <v>120</v>
      </c>
    </row>
    <row r="70" spans="1:8" x14ac:dyDescent="0.3">
      <c r="A70" s="37" t="s">
        <v>116</v>
      </c>
      <c r="B70" s="49">
        <v>0.77</v>
      </c>
      <c r="C70" s="49">
        <v>0.16</v>
      </c>
      <c r="D70" s="49">
        <v>3.0000000000000001E-3</v>
      </c>
      <c r="E70" s="49">
        <f t="shared" si="0"/>
        <v>0.22999999999999998</v>
      </c>
      <c r="F70" s="34">
        <v>89</v>
      </c>
      <c r="G70" s="52" t="s">
        <v>121</v>
      </c>
    </row>
    <row r="71" spans="1:8" ht="28.8" x14ac:dyDescent="0.3">
      <c r="A71" s="37" t="s">
        <v>129</v>
      </c>
      <c r="B71" s="54">
        <v>0.68</v>
      </c>
      <c r="C71" s="54">
        <v>0.25</v>
      </c>
      <c r="D71" s="49">
        <v>2E-3</v>
      </c>
      <c r="E71" s="49">
        <f t="shared" ref="E71" si="12">1-B71</f>
        <v>0.31999999999999995</v>
      </c>
      <c r="F71" s="34">
        <v>125</v>
      </c>
      <c r="G71" s="31" t="s">
        <v>148</v>
      </c>
    </row>
    <row r="72" spans="1:8" x14ac:dyDescent="0.3">
      <c r="A72" s="37" t="s">
        <v>123</v>
      </c>
      <c r="B72" s="49">
        <v>0.09</v>
      </c>
      <c r="C72" s="49">
        <v>0.55400000000000005</v>
      </c>
      <c r="D72" s="49">
        <v>3.2000000000000001E-2</v>
      </c>
      <c r="E72" s="49">
        <f t="shared" si="0"/>
        <v>0.91</v>
      </c>
      <c r="F72" s="34">
        <v>272</v>
      </c>
      <c r="G72" s="52" t="s">
        <v>122</v>
      </c>
    </row>
    <row r="73" spans="1:8" x14ac:dyDescent="0.3">
      <c r="A73" s="37" t="s">
        <v>117</v>
      </c>
      <c r="B73" s="49">
        <v>0.09</v>
      </c>
      <c r="C73" s="49">
        <v>0.55400000000000005</v>
      </c>
      <c r="D73" s="49">
        <v>3.2000000000000001E-2</v>
      </c>
      <c r="E73" s="49">
        <f t="shared" ref="E73:E75" si="13">1-B73</f>
        <v>0.91</v>
      </c>
      <c r="F73" s="34">
        <v>272</v>
      </c>
      <c r="G73" s="53" t="s">
        <v>124</v>
      </c>
    </row>
    <row r="74" spans="1:8" x14ac:dyDescent="0.3">
      <c r="A74" s="37" t="s">
        <v>182</v>
      </c>
      <c r="B74" s="49">
        <v>0</v>
      </c>
      <c r="C74" s="49">
        <v>1</v>
      </c>
      <c r="D74" s="49">
        <v>0</v>
      </c>
      <c r="E74" s="49">
        <f t="shared" si="13"/>
        <v>1</v>
      </c>
      <c r="F74" s="34">
        <v>405</v>
      </c>
      <c r="G74" s="53" t="s">
        <v>183</v>
      </c>
    </row>
    <row r="75" spans="1:8" x14ac:dyDescent="0.3">
      <c r="A75" s="37" t="s">
        <v>351</v>
      </c>
      <c r="B75" s="49">
        <v>0.09</v>
      </c>
      <c r="C75" s="49">
        <v>0.55400000000000005</v>
      </c>
      <c r="D75" s="49">
        <v>3.2000000000000001E-2</v>
      </c>
      <c r="E75" s="49">
        <f t="shared" si="13"/>
        <v>0.91</v>
      </c>
      <c r="F75" s="34">
        <v>292</v>
      </c>
      <c r="G75" s="30" t="s">
        <v>352</v>
      </c>
    </row>
    <row r="76" spans="1:8" x14ac:dyDescent="0.3">
      <c r="B76" s="49"/>
      <c r="C76" s="49"/>
      <c r="D76" s="49"/>
      <c r="E76" s="49"/>
      <c r="G76" s="97"/>
    </row>
    <row r="77" spans="1:8" s="95" customFormat="1" x14ac:dyDescent="0.3">
      <c r="A77" s="90" t="s">
        <v>110</v>
      </c>
      <c r="B77" s="91"/>
      <c r="C77" s="91"/>
      <c r="D77" s="91"/>
      <c r="E77" s="91"/>
      <c r="F77" s="92"/>
      <c r="G77" s="93"/>
      <c r="H77" s="94"/>
    </row>
    <row r="78" spans="1:8" ht="28.8" x14ac:dyDescent="0.3">
      <c r="A78" s="37" t="s">
        <v>22</v>
      </c>
      <c r="B78" s="49">
        <v>0.5</v>
      </c>
      <c r="C78" s="49">
        <v>3.0000000000000001E-3</v>
      </c>
      <c r="D78" s="49">
        <v>0.31900000000000001</v>
      </c>
      <c r="E78" s="49">
        <f t="shared" si="0"/>
        <v>0.5</v>
      </c>
      <c r="F78" s="34">
        <v>348</v>
      </c>
      <c r="G78" s="52" t="s">
        <v>105</v>
      </c>
    </row>
    <row r="79" spans="1:8" x14ac:dyDescent="0.3">
      <c r="A79" s="37" t="s">
        <v>244</v>
      </c>
      <c r="B79" s="49">
        <v>0.74</v>
      </c>
      <c r="C79" s="49">
        <v>7.0000000000000001E-3</v>
      </c>
      <c r="D79" s="49">
        <v>0.11</v>
      </c>
      <c r="E79" s="49">
        <f t="shared" si="0"/>
        <v>0.26</v>
      </c>
      <c r="F79" s="34">
        <v>154</v>
      </c>
      <c r="G79" s="30" t="s">
        <v>248</v>
      </c>
    </row>
    <row r="80" spans="1:8" x14ac:dyDescent="0.3">
      <c r="B80" s="49"/>
      <c r="C80" s="49"/>
      <c r="D80" s="49"/>
      <c r="E80" s="49"/>
      <c r="G80" s="30"/>
    </row>
    <row r="81" spans="1:8" s="95" customFormat="1" ht="13.8" customHeight="1" x14ac:dyDescent="0.3">
      <c r="A81" s="90" t="s">
        <v>242</v>
      </c>
      <c r="B81" s="96"/>
      <c r="C81" s="96"/>
      <c r="D81" s="96"/>
      <c r="E81" s="96"/>
      <c r="F81" s="92"/>
      <c r="G81" s="93"/>
      <c r="H81" s="94"/>
    </row>
    <row r="82" spans="1:8" x14ac:dyDescent="0.3">
      <c r="A82" s="37" t="s">
        <v>239</v>
      </c>
      <c r="B82" s="49">
        <v>0.05</v>
      </c>
      <c r="C82" s="49">
        <v>3.4000000000000002E-2</v>
      </c>
      <c r="D82" s="49">
        <v>0.53</v>
      </c>
      <c r="E82" s="49">
        <f t="shared" ref="E82" si="14">1-B82</f>
        <v>0.95</v>
      </c>
      <c r="F82" s="34">
        <v>589</v>
      </c>
      <c r="G82" s="30" t="s">
        <v>243</v>
      </c>
    </row>
    <row r="83" spans="1:8" x14ac:dyDescent="0.3">
      <c r="A83" s="37" t="s">
        <v>245</v>
      </c>
      <c r="B83" s="49">
        <v>0.03</v>
      </c>
      <c r="C83" s="49">
        <v>2.1999999999999999E-2</v>
      </c>
      <c r="D83" s="49">
        <v>0.72</v>
      </c>
      <c r="E83" s="49">
        <f t="shared" ref="E83:E85" si="15">1-B83</f>
        <v>0.97</v>
      </c>
      <c r="F83" s="34">
        <v>692</v>
      </c>
      <c r="G83" s="59"/>
    </row>
    <row r="84" spans="1:8" x14ac:dyDescent="0.3">
      <c r="A84" s="37" t="s">
        <v>291</v>
      </c>
      <c r="B84" s="54">
        <v>0.03</v>
      </c>
      <c r="C84" s="54">
        <v>0.49</v>
      </c>
      <c r="D84" s="54">
        <v>0.34</v>
      </c>
      <c r="E84" s="49">
        <f t="shared" si="15"/>
        <v>0.97</v>
      </c>
      <c r="F84" s="34">
        <v>550</v>
      </c>
    </row>
    <row r="85" spans="1:8" x14ac:dyDescent="0.3">
      <c r="A85" s="37" t="s">
        <v>292</v>
      </c>
      <c r="B85" s="54">
        <v>3.7999999999999999E-2</v>
      </c>
      <c r="C85" s="54">
        <v>5.3999999999999999E-2</v>
      </c>
      <c r="D85" s="54">
        <v>0.66700000000000004</v>
      </c>
      <c r="E85" s="49">
        <f t="shared" si="15"/>
        <v>0.96199999999999997</v>
      </c>
      <c r="F85" s="34">
        <v>671</v>
      </c>
      <c r="G85" s="30" t="s">
        <v>293</v>
      </c>
    </row>
    <row r="86" spans="1:8" x14ac:dyDescent="0.3">
      <c r="A86" s="37" t="s">
        <v>303</v>
      </c>
      <c r="B86" s="49">
        <v>7.0000000000000001E-3</v>
      </c>
      <c r="C86" s="49">
        <v>6.2E-2</v>
      </c>
      <c r="D86" s="54">
        <v>0.5</v>
      </c>
      <c r="E86" s="49">
        <f t="shared" ref="E86" si="16">1-B86</f>
        <v>0.99299999999999999</v>
      </c>
      <c r="F86" s="34">
        <v>597</v>
      </c>
      <c r="G86" s="30" t="s">
        <v>305</v>
      </c>
    </row>
    <row r="87" spans="1:8" x14ac:dyDescent="0.3">
      <c r="A87" s="37" t="s">
        <v>355</v>
      </c>
      <c r="B87" s="49">
        <v>0.02</v>
      </c>
      <c r="C87" s="49">
        <v>5.8999999999999997E-2</v>
      </c>
      <c r="D87" s="54">
        <v>0.48199999999999998</v>
      </c>
      <c r="E87" s="49">
        <f t="shared" ref="E87" si="17">1-B87</f>
        <v>0.98</v>
      </c>
      <c r="F87" s="34">
        <v>615</v>
      </c>
      <c r="G87" s="30" t="s">
        <v>356</v>
      </c>
    </row>
    <row r="89" spans="1:8" s="95" customFormat="1" ht="13.8" customHeight="1" x14ac:dyDescent="0.3">
      <c r="A89" s="90" t="s">
        <v>118</v>
      </c>
      <c r="B89" s="96"/>
      <c r="C89" s="96"/>
      <c r="D89" s="96"/>
      <c r="E89" s="96"/>
      <c r="F89" s="92"/>
      <c r="G89" s="93"/>
      <c r="H89" s="94"/>
    </row>
    <row r="90" spans="1:8" x14ac:dyDescent="0.3">
      <c r="A90" s="37" t="s">
        <v>53</v>
      </c>
      <c r="B90" s="54"/>
      <c r="C90" s="54"/>
      <c r="D90" s="54"/>
      <c r="E90" s="54"/>
    </row>
  </sheetData>
  <mergeCells count="1">
    <mergeCell ref="B3:E3"/>
  </mergeCells>
  <conditionalFormatting sqref="F19">
    <cfRule type="cellIs" priority="5" operator="between">
      <formula>$B$5*$F$5</formula>
      <formula>$B$6*$F$6</formula>
    </cfRule>
  </conditionalFormatting>
  <conditionalFormatting sqref="I19">
    <cfRule type="cellIs" priority="4" operator="between">
      <formula>$D$5*$F$5</formula>
      <formula>$D$6*$F$6</formula>
    </cfRule>
  </conditionalFormatting>
  <conditionalFormatting sqref="H19">
    <cfRule type="cellIs" dxfId="1" priority="1" operator="between">
      <formula>$D$5*$F$5</formula>
      <formula>$D$6*$F$6</formula>
    </cfRule>
    <cfRule type="cellIs" dxfId="0" priority="2" operator="between">
      <formula>$D$5*$F$5</formula>
      <formula>$D$6*$F$6</formula>
    </cfRule>
  </conditionalFormatting>
  <hyperlinks>
    <hyperlink ref="G31" r:id="rId1" xr:uid="{00000000-0004-0000-0200-000000000000}"/>
    <hyperlink ref="G33" r:id="rId2" xr:uid="{00000000-0004-0000-0200-000001000000}"/>
    <hyperlink ref="G32" r:id="rId3" xr:uid="{00000000-0004-0000-0200-000002000000}"/>
    <hyperlink ref="G44" r:id="rId4" xr:uid="{00000000-0004-0000-0200-000003000000}"/>
    <hyperlink ref="G45" r:id="rId5" xr:uid="{00000000-0004-0000-0200-000004000000}"/>
    <hyperlink ref="G52" r:id="rId6" xr:uid="{00000000-0004-0000-0200-000005000000}"/>
    <hyperlink ref="G48" r:id="rId7" xr:uid="{00000000-0004-0000-0200-000006000000}"/>
    <hyperlink ref="G15" r:id="rId8" xr:uid="{00000000-0004-0000-0200-000007000000}"/>
    <hyperlink ref="G47" r:id="rId9" xr:uid="{00000000-0004-0000-0200-000008000000}"/>
    <hyperlink ref="G46" r:id="rId10" xr:uid="{00000000-0004-0000-0200-000009000000}"/>
    <hyperlink ref="G34" r:id="rId11" xr:uid="{00000000-0004-0000-0200-00000A000000}"/>
    <hyperlink ref="G64" r:id="rId12" xr:uid="{00000000-0004-0000-0200-00000B000000}"/>
    <hyperlink ref="G24" r:id="rId13" xr:uid="{00000000-0004-0000-0200-00000C000000}"/>
    <hyperlink ref="G12" r:id="rId14" xr:uid="{00000000-0004-0000-0200-00000D000000}"/>
    <hyperlink ref="G14" r:id="rId15" xr:uid="{00000000-0004-0000-0200-00000E000000}"/>
    <hyperlink ref="G16" r:id="rId16" xr:uid="{00000000-0004-0000-0200-00000F000000}"/>
    <hyperlink ref="G17" r:id="rId17" xr:uid="{00000000-0004-0000-0200-000010000000}"/>
    <hyperlink ref="G19" r:id="rId18" xr:uid="{00000000-0004-0000-0200-000011000000}"/>
    <hyperlink ref="G78" r:id="rId19" xr:uid="{00000000-0004-0000-0200-000012000000}"/>
    <hyperlink ref="G69" r:id="rId20" xr:uid="{00000000-0004-0000-0200-000013000000}"/>
    <hyperlink ref="G70" r:id="rId21" xr:uid="{00000000-0004-0000-0200-000014000000}"/>
    <hyperlink ref="G72" r:id="rId22" xr:uid="{00000000-0004-0000-0200-000015000000}"/>
    <hyperlink ref="G21" r:id="rId23" xr:uid="{00000000-0004-0000-0200-000016000000}"/>
    <hyperlink ref="G71" r:id="rId24" xr:uid="{00000000-0004-0000-0200-000017000000}"/>
    <hyperlink ref="G22" r:id="rId25" xr:uid="{00000000-0004-0000-0200-000018000000}"/>
    <hyperlink ref="G13" r:id="rId26" xr:uid="{00000000-0004-0000-0200-000019000000}"/>
    <hyperlink ref="G49" r:id="rId27" xr:uid="{00000000-0004-0000-0200-00001A000000}"/>
    <hyperlink ref="G53" r:id="rId28" xr:uid="{00000000-0004-0000-0200-00001B000000}"/>
    <hyperlink ref="G56" r:id="rId29" xr:uid="{00000000-0004-0000-0200-00001C000000}"/>
    <hyperlink ref="G20" r:id="rId30" xr:uid="{00000000-0004-0000-0200-00001D000000}"/>
    <hyperlink ref="F1" r:id="rId31" xr:uid="{00000000-0004-0000-0200-00001E000000}"/>
    <hyperlink ref="G1" r:id="rId32" xr:uid="{00000000-0004-0000-0200-00001F000000}"/>
    <hyperlink ref="G35" r:id="rId33" xr:uid="{00000000-0004-0000-0200-000020000000}"/>
    <hyperlink ref="G25" r:id="rId34" xr:uid="{00000000-0004-0000-0200-000021000000}"/>
    <hyperlink ref="G38" r:id="rId35" xr:uid="{00000000-0004-0000-0200-000022000000}"/>
    <hyperlink ref="G39" r:id="rId36" xr:uid="{00000000-0004-0000-0200-000023000000}"/>
    <hyperlink ref="G41" r:id="rId37" xr:uid="{00000000-0004-0000-0200-000024000000}"/>
    <hyperlink ref="G82" r:id="rId38" xr:uid="{00000000-0004-0000-0200-000025000000}"/>
    <hyperlink ref="G79" r:id="rId39" xr:uid="{00000000-0004-0000-0200-000026000000}"/>
    <hyperlink ref="G18" r:id="rId40" xr:uid="{00000000-0004-0000-0200-000027000000}"/>
    <hyperlink ref="G85" r:id="rId41" xr:uid="{00000000-0004-0000-0200-000028000000}"/>
    <hyperlink ref="G86" r:id="rId42" xr:uid="{00000000-0004-0000-0200-000029000000}"/>
    <hyperlink ref="G37" r:id="rId43" xr:uid="{F560A17C-D35F-44FD-A7D2-DE0181D0B96A}"/>
    <hyperlink ref="G36" r:id="rId44" xr:uid="{9EAD7DF2-E0CE-41C7-8082-A5AA287816CF}"/>
    <hyperlink ref="G59" r:id="rId45" display="https://www.naehrwertrechner.de/naehrwerte/Q320000/Sonnenblumen%C3%B6l" xr:uid="{6C4684E9-D08A-41E3-BDA3-847BC39A7AC1}"/>
    <hyperlink ref="G26" r:id="rId46" xr:uid="{D08F2270-684D-45E7-83E3-2829C5497C8F}"/>
    <hyperlink ref="G27" r:id="rId47" xr:uid="{BA566A08-F589-4D7C-8E5B-67E6309095BE}"/>
    <hyperlink ref="G75" r:id="rId48" xr:uid="{65911AE2-AC3E-4F1F-9306-6EDD8BCCBE0B}"/>
    <hyperlink ref="G87" r:id="rId49" xr:uid="{85D83114-454F-4886-8FB5-A19ABC450DD9}"/>
    <hyperlink ref="G55" r:id="rId50" xr:uid="{50DB7BAC-FD22-4AEC-A7F6-8E69CD8AD8BF}"/>
    <hyperlink ref="G40" r:id="rId51" xr:uid="{AF394B38-9E2E-4EF6-8FB4-0A2F85F2BCC4}"/>
    <hyperlink ref="G54" r:id="rId52" xr:uid="{7A7CB09F-9A4F-4025-A278-F813B1151F5B}"/>
    <hyperlink ref="G28" r:id="rId53" xr:uid="{176B4913-7E05-400C-B935-2E475EBC83B5}"/>
  </hyperlinks>
  <pageMargins left="0.7" right="0.7" top="0.78740157499999996" bottom="0.78740157499999996" header="0.3" footer="0.3"/>
  <pageSetup paperSize="9" orientation="portrait" r:id="rId5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workbookViewId="0">
      <selection activeCell="I28" sqref="I28"/>
    </sheetView>
  </sheetViews>
  <sheetFormatPr baseColWidth="10" defaultRowHeight="14.4" x14ac:dyDescent="0.3"/>
  <cols>
    <col min="1" max="1" width="5" customWidth="1"/>
    <col min="2" max="2" width="4.21875" style="3" customWidth="1"/>
    <col min="3" max="3" width="20.6640625" customWidth="1"/>
    <col min="4" max="4" width="11.5546875" style="3"/>
    <col min="5" max="5" width="5.21875" style="3" customWidth="1"/>
    <col min="6" max="6" width="7.21875" style="9" customWidth="1"/>
    <col min="7" max="7" width="5.33203125" customWidth="1"/>
    <col min="8" max="8" width="21.6640625" customWidth="1"/>
    <col min="9" max="9" width="10.5546875" customWidth="1"/>
    <col min="10" max="10" width="4.33203125" customWidth="1"/>
    <col min="11" max="11" width="14.21875" customWidth="1"/>
    <col min="13" max="13" width="18.109375" customWidth="1"/>
    <col min="15" max="15" width="4.5546875" customWidth="1"/>
    <col min="17" max="17" width="4.21875" customWidth="1"/>
    <col min="18" max="18" width="24.109375" customWidth="1"/>
    <col min="19" max="19" width="10.77734375" customWidth="1"/>
    <col min="20" max="20" width="5" customWidth="1"/>
  </cols>
  <sheetData>
    <row r="1" spans="1:15" ht="28.8" x14ac:dyDescent="0.55000000000000004">
      <c r="A1" s="15" t="s">
        <v>272</v>
      </c>
      <c r="H1" s="37" t="s">
        <v>209</v>
      </c>
      <c r="I1" s="98" t="s">
        <v>205</v>
      </c>
      <c r="J1" s="37"/>
      <c r="K1" s="98" t="s">
        <v>206</v>
      </c>
      <c r="L1" s="1"/>
      <c r="M1" s="37" t="s">
        <v>207</v>
      </c>
      <c r="N1" s="37"/>
    </row>
    <row r="2" spans="1:15" x14ac:dyDescent="0.3">
      <c r="A2" t="s">
        <v>19</v>
      </c>
      <c r="B2" s="2"/>
      <c r="C2" s="16">
        <v>43597</v>
      </c>
    </row>
    <row r="3" spans="1:15" x14ac:dyDescent="0.3">
      <c r="B3" s="2"/>
      <c r="C3" s="16"/>
    </row>
    <row r="4" spans="1:15" s="13" customFormat="1" ht="18" x14ac:dyDescent="0.35">
      <c r="A4" s="12" t="s">
        <v>18</v>
      </c>
      <c r="D4" s="14"/>
      <c r="E4" s="14"/>
    </row>
    <row r="5" spans="1:15" x14ac:dyDescent="0.3">
      <c r="B5" s="5" t="s">
        <v>14</v>
      </c>
      <c r="G5" t="s">
        <v>17</v>
      </c>
      <c r="L5" s="5" t="s">
        <v>23</v>
      </c>
    </row>
    <row r="6" spans="1:15" x14ac:dyDescent="0.3">
      <c r="B6" s="4" t="s">
        <v>8</v>
      </c>
    </row>
    <row r="7" spans="1:15" x14ac:dyDescent="0.3">
      <c r="B7" s="4"/>
    </row>
    <row r="8" spans="1:15" s="1" customFormat="1" x14ac:dyDescent="0.3">
      <c r="B8" s="8" t="s">
        <v>9</v>
      </c>
      <c r="C8" s="7" t="s">
        <v>10</v>
      </c>
      <c r="D8" s="6" t="s">
        <v>11</v>
      </c>
      <c r="E8" s="6" t="s">
        <v>1</v>
      </c>
      <c r="F8" s="10"/>
      <c r="G8" s="8" t="s">
        <v>9</v>
      </c>
      <c r="H8" s="7" t="s">
        <v>10</v>
      </c>
      <c r="I8" s="6" t="s">
        <v>11</v>
      </c>
      <c r="J8" s="6" t="s">
        <v>1</v>
      </c>
      <c r="L8" s="18" t="s">
        <v>9</v>
      </c>
      <c r="M8" s="19" t="s">
        <v>10</v>
      </c>
      <c r="N8" s="20" t="s">
        <v>11</v>
      </c>
      <c r="O8" s="20" t="s">
        <v>1</v>
      </c>
    </row>
    <row r="9" spans="1:15" x14ac:dyDescent="0.3">
      <c r="B9" s="3">
        <v>1</v>
      </c>
      <c r="C9" t="s">
        <v>0</v>
      </c>
      <c r="D9" s="3">
        <v>90</v>
      </c>
      <c r="E9" s="3" t="s">
        <v>1</v>
      </c>
      <c r="G9" s="3">
        <v>1</v>
      </c>
      <c r="H9" t="s">
        <v>0</v>
      </c>
      <c r="I9" s="11">
        <f>D9/$D$15*100</f>
        <v>16.495601173020528</v>
      </c>
      <c r="J9" s="3" t="s">
        <v>1</v>
      </c>
      <c r="L9" s="3">
        <v>1</v>
      </c>
      <c r="M9" t="s">
        <v>0</v>
      </c>
      <c r="N9" s="11">
        <v>16.5</v>
      </c>
      <c r="O9" s="3" t="s">
        <v>1</v>
      </c>
    </row>
    <row r="10" spans="1:15" x14ac:dyDescent="0.3">
      <c r="B10" s="3">
        <v>2</v>
      </c>
      <c r="C10" t="s">
        <v>2</v>
      </c>
      <c r="D10" s="3">
        <v>90</v>
      </c>
      <c r="E10" s="3" t="s">
        <v>1</v>
      </c>
      <c r="G10" s="3">
        <v>2</v>
      </c>
      <c r="H10" t="s">
        <v>2</v>
      </c>
      <c r="I10" s="11">
        <f t="shared" ref="I10:I14" si="0">D10/$D$15*100</f>
        <v>16.495601173020528</v>
      </c>
      <c r="J10" s="3" t="s">
        <v>1</v>
      </c>
      <c r="L10" s="3">
        <v>2</v>
      </c>
      <c r="M10" t="s">
        <v>2</v>
      </c>
      <c r="N10" s="11">
        <v>16.5</v>
      </c>
      <c r="O10" s="3" t="s">
        <v>1</v>
      </c>
    </row>
    <row r="11" spans="1:15" x14ac:dyDescent="0.3">
      <c r="B11" s="3">
        <v>3</v>
      </c>
      <c r="C11" t="s">
        <v>3</v>
      </c>
      <c r="D11" s="3">
        <v>340</v>
      </c>
      <c r="E11" s="3" t="s">
        <v>1</v>
      </c>
      <c r="G11" s="3">
        <v>3</v>
      </c>
      <c r="H11" t="s">
        <v>3</v>
      </c>
      <c r="I11" s="11">
        <f t="shared" si="0"/>
        <v>62.316715542521997</v>
      </c>
      <c r="J11" s="3" t="s">
        <v>1</v>
      </c>
      <c r="L11" s="3">
        <v>3</v>
      </c>
      <c r="M11" t="s">
        <v>3</v>
      </c>
      <c r="N11" s="11">
        <v>34</v>
      </c>
      <c r="O11" s="3" t="s">
        <v>1</v>
      </c>
    </row>
    <row r="12" spans="1:15" x14ac:dyDescent="0.3">
      <c r="B12" s="3">
        <v>4</v>
      </c>
      <c r="C12" t="s">
        <v>4</v>
      </c>
      <c r="D12" s="3">
        <v>20</v>
      </c>
      <c r="E12" s="3" t="s">
        <v>1</v>
      </c>
      <c r="G12" s="3">
        <v>4</v>
      </c>
      <c r="H12" t="s">
        <v>4</v>
      </c>
      <c r="I12" s="11">
        <f t="shared" si="0"/>
        <v>3.6656891495601167</v>
      </c>
      <c r="J12" s="3" t="s">
        <v>1</v>
      </c>
      <c r="L12" s="3">
        <v>4</v>
      </c>
      <c r="M12" t="s">
        <v>4</v>
      </c>
      <c r="N12" s="11">
        <v>3</v>
      </c>
      <c r="O12" s="3" t="s">
        <v>1</v>
      </c>
    </row>
    <row r="13" spans="1:15" x14ac:dyDescent="0.3">
      <c r="B13" s="3">
        <v>5</v>
      </c>
      <c r="C13" t="s">
        <v>5</v>
      </c>
      <c r="D13" s="3">
        <v>2</v>
      </c>
      <c r="E13" s="3" t="s">
        <v>1</v>
      </c>
      <c r="G13" s="3">
        <v>5</v>
      </c>
      <c r="H13" t="s">
        <v>5</v>
      </c>
      <c r="I13" s="11">
        <f t="shared" si="0"/>
        <v>0.36656891495601168</v>
      </c>
      <c r="J13" s="3" t="s">
        <v>1</v>
      </c>
      <c r="L13" s="3">
        <v>5</v>
      </c>
      <c r="M13" t="s">
        <v>24</v>
      </c>
      <c r="N13" s="11">
        <v>30</v>
      </c>
      <c r="O13" s="3" t="s">
        <v>1</v>
      </c>
    </row>
    <row r="14" spans="1:15" x14ac:dyDescent="0.3">
      <c r="B14" s="3">
        <v>6</v>
      </c>
      <c r="C14" t="s">
        <v>6</v>
      </c>
      <c r="D14" s="3">
        <v>3.6</v>
      </c>
      <c r="E14" s="3" t="s">
        <v>1</v>
      </c>
      <c r="G14" s="3">
        <v>6</v>
      </c>
      <c r="H14" t="s">
        <v>6</v>
      </c>
      <c r="I14" s="11">
        <f t="shared" si="0"/>
        <v>0.65982404692082108</v>
      </c>
      <c r="J14" s="3" t="s">
        <v>1</v>
      </c>
      <c r="L14" s="20"/>
      <c r="M14" s="19" t="s">
        <v>7</v>
      </c>
      <c r="N14" s="21">
        <f>SUM(N9:N13)</f>
        <v>100</v>
      </c>
      <c r="O14" s="20" t="s">
        <v>1</v>
      </c>
    </row>
    <row r="15" spans="1:15" s="1" customFormat="1" x14ac:dyDescent="0.3">
      <c r="B15" s="6"/>
      <c r="C15" s="7" t="s">
        <v>7</v>
      </c>
      <c r="D15" s="6">
        <f>SUM(D9:D14)</f>
        <v>545.6</v>
      </c>
      <c r="E15" s="6" t="s">
        <v>1</v>
      </c>
      <c r="F15" s="10"/>
      <c r="G15" s="6"/>
      <c r="H15" s="7" t="s">
        <v>7</v>
      </c>
      <c r="I15" s="6">
        <f>SUM(I9:I14)</f>
        <v>100</v>
      </c>
      <c r="J15" s="6" t="s">
        <v>1</v>
      </c>
      <c r="L15"/>
      <c r="M15"/>
      <c r="N15"/>
      <c r="O15"/>
    </row>
    <row r="17" spans="1:15" x14ac:dyDescent="0.3">
      <c r="B17" s="2" t="s">
        <v>12</v>
      </c>
      <c r="L17" s="2" t="s">
        <v>25</v>
      </c>
      <c r="N17" s="3"/>
    </row>
    <row r="18" spans="1:15" x14ac:dyDescent="0.3">
      <c r="B18" s="2" t="s">
        <v>16</v>
      </c>
    </row>
    <row r="19" spans="1:15" x14ac:dyDescent="0.3">
      <c r="B19"/>
    </row>
    <row r="20" spans="1:15" s="13" customFormat="1" ht="18" x14ac:dyDescent="0.35">
      <c r="A20" s="12" t="s">
        <v>20</v>
      </c>
      <c r="D20" s="14"/>
      <c r="E20" s="14"/>
    </row>
    <row r="22" spans="1:15" x14ac:dyDescent="0.3">
      <c r="B22" s="5" t="s">
        <v>41</v>
      </c>
      <c r="G22" t="s">
        <v>17</v>
      </c>
      <c r="L22" s="5" t="s">
        <v>43</v>
      </c>
    </row>
    <row r="23" spans="1:15" x14ac:dyDescent="0.3">
      <c r="B23" s="4" t="s">
        <v>42</v>
      </c>
    </row>
    <row r="24" spans="1:15" x14ac:dyDescent="0.3">
      <c r="B24" s="4"/>
    </row>
    <row r="25" spans="1:15" s="1" customFormat="1" x14ac:dyDescent="0.3">
      <c r="B25" s="8" t="s">
        <v>9</v>
      </c>
      <c r="C25" s="7" t="s">
        <v>10</v>
      </c>
      <c r="D25" s="6" t="s">
        <v>11</v>
      </c>
      <c r="E25" s="6" t="s">
        <v>1</v>
      </c>
      <c r="F25" s="10"/>
      <c r="G25" s="8" t="s">
        <v>9</v>
      </c>
      <c r="H25" s="7" t="s">
        <v>10</v>
      </c>
      <c r="I25" s="6" t="s">
        <v>11</v>
      </c>
      <c r="J25" s="6" t="s">
        <v>1</v>
      </c>
      <c r="L25" s="18" t="s">
        <v>9</v>
      </c>
      <c r="M25" s="19" t="s">
        <v>10</v>
      </c>
      <c r="N25" s="20" t="s">
        <v>11</v>
      </c>
      <c r="O25" s="20" t="s">
        <v>1</v>
      </c>
    </row>
    <row r="26" spans="1:15" x14ac:dyDescent="0.3">
      <c r="B26" s="3">
        <v>1</v>
      </c>
      <c r="C26" t="s">
        <v>0</v>
      </c>
      <c r="D26" s="3">
        <v>360</v>
      </c>
      <c r="E26" s="3" t="s">
        <v>1</v>
      </c>
      <c r="G26" s="3">
        <v>1</v>
      </c>
      <c r="H26" t="s">
        <v>0</v>
      </c>
      <c r="I26" s="11">
        <f>D26/$D$31*100</f>
        <v>30.74295473953886</v>
      </c>
      <c r="J26" s="3" t="s">
        <v>1</v>
      </c>
      <c r="L26" s="3">
        <v>1</v>
      </c>
      <c r="M26" t="s">
        <v>0</v>
      </c>
      <c r="N26" s="11">
        <v>30.74295473953886</v>
      </c>
      <c r="O26" s="3" t="s">
        <v>1</v>
      </c>
    </row>
    <row r="27" spans="1:15" x14ac:dyDescent="0.3">
      <c r="B27" s="3">
        <v>3</v>
      </c>
      <c r="C27" t="s">
        <v>3</v>
      </c>
      <c r="D27" s="3">
        <v>150</v>
      </c>
      <c r="E27" s="3" t="s">
        <v>1</v>
      </c>
      <c r="G27" s="3">
        <v>3</v>
      </c>
      <c r="H27" t="s">
        <v>3</v>
      </c>
      <c r="I27" s="11">
        <f t="shared" ref="I27:I30" si="1">D27/$D$31*100</f>
        <v>12.809564474807855</v>
      </c>
      <c r="J27" s="3" t="s">
        <v>1</v>
      </c>
      <c r="L27" s="3">
        <v>4</v>
      </c>
      <c r="M27" t="s">
        <v>4</v>
      </c>
      <c r="N27" s="11">
        <v>39.299999999999997</v>
      </c>
      <c r="O27" s="3" t="s">
        <v>1</v>
      </c>
    </row>
    <row r="28" spans="1:15" x14ac:dyDescent="0.3">
      <c r="B28" s="3">
        <v>4</v>
      </c>
      <c r="C28" t="s">
        <v>45</v>
      </c>
      <c r="D28" s="3">
        <v>650</v>
      </c>
      <c r="E28" s="3" t="s">
        <v>1</v>
      </c>
      <c r="G28" s="3">
        <v>4</v>
      </c>
      <c r="H28" t="s">
        <v>4</v>
      </c>
      <c r="I28" s="11">
        <f t="shared" si="1"/>
        <v>55.508112724167383</v>
      </c>
      <c r="J28" s="3" t="s">
        <v>1</v>
      </c>
      <c r="L28" s="3">
        <v>5</v>
      </c>
      <c r="M28" t="s">
        <v>47</v>
      </c>
      <c r="N28" s="11">
        <v>30</v>
      </c>
      <c r="O28" s="3" t="s">
        <v>1</v>
      </c>
    </row>
    <row r="29" spans="1:15" x14ac:dyDescent="0.3">
      <c r="B29" s="3">
        <v>5</v>
      </c>
      <c r="C29" t="s">
        <v>5</v>
      </c>
      <c r="D29" s="3">
        <v>4</v>
      </c>
      <c r="E29" s="3" t="s">
        <v>1</v>
      </c>
      <c r="G29" s="3">
        <v>5</v>
      </c>
      <c r="H29" t="s">
        <v>5</v>
      </c>
      <c r="I29" s="11">
        <f t="shared" si="1"/>
        <v>0.34158838599487618</v>
      </c>
      <c r="J29" s="3" t="s">
        <v>1</v>
      </c>
      <c r="L29" s="20"/>
      <c r="M29" s="19" t="s">
        <v>7</v>
      </c>
      <c r="N29" s="21">
        <f>SUM(N26:N28)</f>
        <v>100.04295473953886</v>
      </c>
      <c r="O29" s="20" t="s">
        <v>1</v>
      </c>
    </row>
    <row r="30" spans="1:15" x14ac:dyDescent="0.3">
      <c r="B30" s="3">
        <v>6</v>
      </c>
      <c r="C30" t="s">
        <v>6</v>
      </c>
      <c r="D30" s="3">
        <v>7</v>
      </c>
      <c r="E30" s="3" t="s">
        <v>1</v>
      </c>
      <c r="G30" s="3">
        <v>6</v>
      </c>
      <c r="H30" t="s">
        <v>6</v>
      </c>
      <c r="I30" s="11">
        <f t="shared" si="1"/>
        <v>0.59777967549103328</v>
      </c>
      <c r="J30" s="3" t="s">
        <v>1</v>
      </c>
    </row>
    <row r="31" spans="1:15" s="1" customFormat="1" x14ac:dyDescent="0.3">
      <c r="B31" s="6"/>
      <c r="C31" s="7" t="s">
        <v>7</v>
      </c>
      <c r="D31" s="6">
        <f>SUM(D26:D30)</f>
        <v>1171</v>
      </c>
      <c r="E31" s="6" t="s">
        <v>1</v>
      </c>
      <c r="F31" s="10"/>
      <c r="G31" s="6"/>
      <c r="H31" s="7" t="s">
        <v>7</v>
      </c>
      <c r="I31" s="6">
        <f>SUM(I26:I30)</f>
        <v>100.00000000000001</v>
      </c>
      <c r="J31" s="6" t="s">
        <v>1</v>
      </c>
      <c r="L31"/>
      <c r="M31"/>
      <c r="N31"/>
      <c r="O31"/>
    </row>
    <row r="33" spans="2:14" x14ac:dyDescent="0.3">
      <c r="B33" s="2" t="s">
        <v>12</v>
      </c>
      <c r="L33" s="2" t="s">
        <v>25</v>
      </c>
      <c r="N33" s="3"/>
    </row>
    <row r="34" spans="2:14" x14ac:dyDescent="0.3">
      <c r="B34" s="2" t="s">
        <v>44</v>
      </c>
    </row>
    <row r="35" spans="2:14" x14ac:dyDescent="0.3">
      <c r="B35"/>
    </row>
    <row r="36" spans="2:14" x14ac:dyDescent="0.3">
      <c r="B36"/>
      <c r="C36" s="22" t="s">
        <v>46</v>
      </c>
    </row>
    <row r="37" spans="2:14" x14ac:dyDescent="0.3">
      <c r="B37"/>
    </row>
    <row r="38" spans="2:14" x14ac:dyDescent="0.3">
      <c r="B38"/>
    </row>
    <row r="39" spans="2:14" x14ac:dyDescent="0.3">
      <c r="B39"/>
    </row>
    <row r="40" spans="2:14" x14ac:dyDescent="0.3">
      <c r="B40"/>
    </row>
    <row r="41" spans="2:14" x14ac:dyDescent="0.3">
      <c r="B41"/>
    </row>
    <row r="42" spans="2:14" x14ac:dyDescent="0.3">
      <c r="B42"/>
    </row>
    <row r="43" spans="2:14" x14ac:dyDescent="0.3">
      <c r="B43"/>
    </row>
    <row r="44" spans="2:14" x14ac:dyDescent="0.3">
      <c r="B44"/>
    </row>
    <row r="45" spans="2:14" x14ac:dyDescent="0.3">
      <c r="B45"/>
    </row>
    <row r="46" spans="2:14" x14ac:dyDescent="0.3">
      <c r="B46"/>
    </row>
    <row r="47" spans="2:14" x14ac:dyDescent="0.3">
      <c r="B47"/>
    </row>
    <row r="48" spans="2:14"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sheetData>
  <hyperlinks>
    <hyperlink ref="I1" r:id="rId1" xr:uid="{00000000-0004-0000-0300-000000000000}"/>
    <hyperlink ref="K1" r:id="rId2" xr:uid="{00000000-0004-0000-0300-000001000000}"/>
  </hyperlinks>
  <pageMargins left="0.7" right="0.7" top="0.78740157499999996" bottom="0.78740157499999996"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6"/>
  <sheetViews>
    <sheetView workbookViewId="0">
      <selection activeCell="A12" sqref="A12"/>
    </sheetView>
  </sheetViews>
  <sheetFormatPr baseColWidth="10" defaultRowHeight="14.4" x14ac:dyDescent="0.3"/>
  <cols>
    <col min="2" max="2" width="9.88671875" style="3" customWidth="1"/>
    <col min="3" max="3" width="7.44140625" style="3" customWidth="1"/>
    <col min="4" max="4" width="13.109375" style="3" customWidth="1"/>
    <col min="5" max="5" width="7.44140625" style="3" customWidth="1"/>
    <col min="7" max="7" width="12.88671875" style="3" customWidth="1"/>
  </cols>
  <sheetData>
    <row r="1" spans="1:14" s="24" customFormat="1" ht="28.8" x14ac:dyDescent="0.55000000000000004">
      <c r="A1" s="15" t="s">
        <v>21</v>
      </c>
      <c r="B1" s="23"/>
      <c r="C1" s="23"/>
      <c r="D1" s="23"/>
      <c r="E1" s="23"/>
      <c r="G1" s="33"/>
      <c r="H1" s="51" t="s">
        <v>209</v>
      </c>
      <c r="I1" s="36"/>
      <c r="J1" s="60" t="s">
        <v>205</v>
      </c>
      <c r="L1" s="60" t="s">
        <v>206</v>
      </c>
      <c r="N1" s="51" t="s">
        <v>207</v>
      </c>
    </row>
    <row r="2" spans="1:14" s="24" customFormat="1" x14ac:dyDescent="0.3">
      <c r="B2" s="23"/>
      <c r="C2" s="23"/>
      <c r="D2" s="23"/>
      <c r="E2" s="23"/>
      <c r="G2" s="23"/>
    </row>
    <row r="3" spans="1:14" s="26" customFormat="1" ht="18" x14ac:dyDescent="0.35">
      <c r="A3" s="17" t="s">
        <v>22</v>
      </c>
      <c r="B3" s="25"/>
      <c r="C3" s="25"/>
      <c r="D3" s="25"/>
      <c r="E3" s="25"/>
      <c r="G3" s="25"/>
    </row>
    <row r="4" spans="1:14" s="24" customFormat="1" x14ac:dyDescent="0.3">
      <c r="A4" s="24" t="s">
        <v>35</v>
      </c>
      <c r="B4" s="23"/>
      <c r="C4" s="23"/>
      <c r="D4" s="23"/>
      <c r="E4" s="23"/>
      <c r="G4" s="23"/>
    </row>
    <row r="5" spans="1:14" s="24" customFormat="1" x14ac:dyDescent="0.3">
      <c r="A5" s="27" t="s">
        <v>33</v>
      </c>
      <c r="B5" s="23"/>
      <c r="C5" s="23"/>
      <c r="D5" s="23"/>
      <c r="E5" s="23"/>
      <c r="G5" s="23"/>
    </row>
    <row r="6" spans="1:14" s="24" customFormat="1" x14ac:dyDescent="0.3">
      <c r="A6" s="27"/>
      <c r="B6" s="23"/>
      <c r="C6" s="23"/>
      <c r="D6" s="23"/>
      <c r="E6" s="23"/>
      <c r="G6" s="23"/>
    </row>
    <row r="7" spans="1:14" s="24" customFormat="1" x14ac:dyDescent="0.3">
      <c r="A7" s="27" t="s">
        <v>36</v>
      </c>
      <c r="B7" s="23"/>
      <c r="C7" s="23"/>
      <c r="D7" s="23"/>
      <c r="E7" s="23"/>
      <c r="G7" s="23"/>
    </row>
    <row r="8" spans="1:14" s="24" customFormat="1" x14ac:dyDescent="0.3">
      <c r="A8" s="27" t="s">
        <v>37</v>
      </c>
      <c r="B8" s="23"/>
      <c r="C8" s="23"/>
      <c r="D8" s="23"/>
      <c r="E8" s="23"/>
      <c r="G8" s="23"/>
    </row>
    <row r="9" spans="1:14" s="24" customFormat="1" x14ac:dyDescent="0.3">
      <c r="B9" s="23"/>
      <c r="C9" s="23"/>
      <c r="D9" s="23"/>
      <c r="E9" s="23"/>
      <c r="G9" s="23"/>
    </row>
    <row r="10" spans="1:14" s="1" customFormat="1" x14ac:dyDescent="0.3">
      <c r="A10" s="28" t="s">
        <v>28</v>
      </c>
      <c r="B10" s="6" t="s">
        <v>22</v>
      </c>
      <c r="C10" s="6" t="s">
        <v>26</v>
      </c>
      <c r="D10" s="6" t="s">
        <v>29</v>
      </c>
      <c r="E10" s="6" t="s">
        <v>26</v>
      </c>
      <c r="F10" s="6" t="s">
        <v>11</v>
      </c>
      <c r="G10" s="6" t="s">
        <v>30</v>
      </c>
    </row>
    <row r="11" spans="1:14" s="24" customFormat="1" x14ac:dyDescent="0.3">
      <c r="A11" s="23">
        <v>3</v>
      </c>
      <c r="B11" s="23" t="s">
        <v>22</v>
      </c>
      <c r="C11" s="23" t="s">
        <v>26</v>
      </c>
      <c r="D11" s="29">
        <f>A11*17</f>
        <v>51</v>
      </c>
      <c r="E11" s="23" t="s">
        <v>26</v>
      </c>
      <c r="F11" s="29">
        <f>$D$11*50%</f>
        <v>25.5</v>
      </c>
      <c r="G11" s="23" t="s">
        <v>27</v>
      </c>
    </row>
    <row r="12" spans="1:14" s="24" customFormat="1" x14ac:dyDescent="0.3">
      <c r="B12" s="23"/>
      <c r="C12" s="23"/>
      <c r="D12" s="23"/>
      <c r="E12" s="23" t="s">
        <v>26</v>
      </c>
      <c r="F12" s="29">
        <f>$D$11*16%</f>
        <v>8.16</v>
      </c>
      <c r="G12" s="23" t="s">
        <v>31</v>
      </c>
    </row>
    <row r="13" spans="1:14" s="24" customFormat="1" x14ac:dyDescent="0.3">
      <c r="B13" s="23"/>
      <c r="C13" s="23"/>
      <c r="D13" s="23"/>
      <c r="E13" s="23" t="s">
        <v>26</v>
      </c>
      <c r="F13" s="29">
        <f>$D$11*32%</f>
        <v>16.32</v>
      </c>
      <c r="G13" s="23" t="s">
        <v>32</v>
      </c>
    </row>
    <row r="14" spans="1:14" s="24" customFormat="1" x14ac:dyDescent="0.3">
      <c r="B14" s="23"/>
      <c r="C14" s="23"/>
      <c r="D14" s="23"/>
      <c r="E14" s="23"/>
      <c r="G14" s="23"/>
    </row>
    <row r="15" spans="1:14" s="24" customFormat="1" x14ac:dyDescent="0.3">
      <c r="B15" s="23"/>
      <c r="C15" s="23"/>
      <c r="D15" s="23"/>
      <c r="E15" s="23"/>
      <c r="G15" s="23"/>
    </row>
    <row r="16" spans="1:14" s="26" customFormat="1" ht="18" x14ac:dyDescent="0.35">
      <c r="A16" s="17" t="s">
        <v>244</v>
      </c>
      <c r="B16" s="25"/>
      <c r="C16" s="25"/>
      <c r="D16" s="25"/>
      <c r="E16" s="25"/>
      <c r="G16" s="25"/>
    </row>
    <row r="17" spans="1:7" s="24" customFormat="1" x14ac:dyDescent="0.3">
      <c r="A17" s="24" t="s">
        <v>35</v>
      </c>
      <c r="B17" s="23"/>
      <c r="C17" s="23"/>
      <c r="D17" s="23"/>
      <c r="E17" s="23"/>
      <c r="G17" s="23"/>
    </row>
    <row r="18" spans="1:7" s="24" customFormat="1" x14ac:dyDescent="0.3">
      <c r="A18" s="27" t="s">
        <v>33</v>
      </c>
      <c r="B18" s="23"/>
      <c r="C18" s="23"/>
      <c r="D18" s="23"/>
      <c r="E18" s="23"/>
      <c r="G18" s="23"/>
    </row>
    <row r="19" spans="1:7" s="24" customFormat="1" x14ac:dyDescent="0.3">
      <c r="A19" s="27"/>
      <c r="B19" s="23"/>
      <c r="C19" s="23"/>
      <c r="D19" s="23"/>
      <c r="E19" s="23"/>
      <c r="G19" s="23"/>
    </row>
    <row r="20" spans="1:7" s="24" customFormat="1" x14ac:dyDescent="0.3">
      <c r="A20" s="27" t="s">
        <v>36</v>
      </c>
      <c r="B20" s="23"/>
      <c r="C20" s="23"/>
      <c r="D20" s="23"/>
      <c r="E20" s="23"/>
      <c r="G20" s="23"/>
    </row>
    <row r="21" spans="1:7" s="24" customFormat="1" x14ac:dyDescent="0.3">
      <c r="A21" s="27" t="s">
        <v>37</v>
      </c>
      <c r="B21" s="23"/>
      <c r="C21" s="23"/>
      <c r="D21" s="23"/>
      <c r="E21" s="23"/>
      <c r="G21" s="23"/>
    </row>
    <row r="22" spans="1:7" s="24" customFormat="1" x14ac:dyDescent="0.3">
      <c r="B22" s="23"/>
      <c r="C22" s="23"/>
      <c r="D22" s="23"/>
      <c r="E22" s="23"/>
      <c r="G22" s="23"/>
    </row>
    <row r="23" spans="1:7" s="1" customFormat="1" x14ac:dyDescent="0.3">
      <c r="A23" s="28" t="s">
        <v>28</v>
      </c>
      <c r="B23" s="6" t="s">
        <v>22</v>
      </c>
      <c r="C23" s="6" t="s">
        <v>26</v>
      </c>
      <c r="D23" s="6" t="s">
        <v>11</v>
      </c>
      <c r="E23" s="6" t="s">
        <v>26</v>
      </c>
      <c r="F23" s="6" t="s">
        <v>11</v>
      </c>
      <c r="G23" s="6" t="s">
        <v>30</v>
      </c>
    </row>
    <row r="24" spans="1:7" s="24" customFormat="1" x14ac:dyDescent="0.3">
      <c r="A24" s="23">
        <v>1</v>
      </c>
      <c r="B24" s="23" t="s">
        <v>255</v>
      </c>
      <c r="C24" s="23" t="s">
        <v>26</v>
      </c>
      <c r="D24" s="29">
        <f>60*A24</f>
        <v>60</v>
      </c>
      <c r="E24" s="23" t="s">
        <v>26</v>
      </c>
      <c r="F24" s="29">
        <f>74%*D24</f>
        <v>44.4</v>
      </c>
      <c r="G24" s="23" t="s">
        <v>27</v>
      </c>
    </row>
    <row r="25" spans="1:7" s="24" customFormat="1" x14ac:dyDescent="0.3">
      <c r="B25" s="23"/>
      <c r="C25" s="23"/>
      <c r="D25" s="23"/>
      <c r="E25" s="23" t="s">
        <v>26</v>
      </c>
      <c r="F25" s="29">
        <f>13%*D24</f>
        <v>7.8000000000000007</v>
      </c>
      <c r="G25" s="23" t="s">
        <v>31</v>
      </c>
    </row>
    <row r="26" spans="1:7" s="24" customFormat="1" x14ac:dyDescent="0.3">
      <c r="B26" s="23"/>
      <c r="C26" s="23"/>
      <c r="D26" s="23"/>
      <c r="E26" s="23" t="s">
        <v>26</v>
      </c>
      <c r="F26" s="29">
        <f>11%*D24</f>
        <v>6.6</v>
      </c>
      <c r="G26" s="23" t="s">
        <v>32</v>
      </c>
    </row>
  </sheetData>
  <hyperlinks>
    <hyperlink ref="J1" r:id="rId1" xr:uid="{00000000-0004-0000-0400-000000000000}"/>
    <hyperlink ref="L1" r:id="rId2" xr:uid="{00000000-0004-0000-04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Rezepte Milcheis</vt:lpstr>
      <vt:lpstr>Rezepte Fruchteis</vt:lpstr>
      <vt:lpstr>Andere Rezepte</vt:lpstr>
      <vt:lpstr>Eisbilanzierung</vt:lpstr>
      <vt:lpstr>Eisbasis</vt:lpstr>
      <vt:lpstr>Inhaltsstoffe</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Kierey, Holger</dc:creator>
  <cp:lastModifiedBy>Kierey, Holger</cp:lastModifiedBy>
  <dcterms:created xsi:type="dcterms:W3CDTF">2019-05-09T10:09:06Z</dcterms:created>
  <dcterms:modified xsi:type="dcterms:W3CDTF">2020-07-18T23:02:03Z</dcterms:modified>
</cp:coreProperties>
</file>